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SSCCL\Documents\ESSCCL\2425\Race 5 Pett 16 Mar 25\"/>
    </mc:Choice>
  </mc:AlternateContent>
  <bookViews>
    <workbookView xWindow="0" yWindow="0" windowWidth="20490" windowHeight="7350" firstSheet="1" activeTab="1"/>
  </bookViews>
  <sheets>
    <sheet name="Results Senior" sheetId="2" r:id="rId1"/>
    <sheet name="Cum Men" sheetId="3" r:id="rId2"/>
    <sheet name="cum Women" sheetId="4" r:id="rId3"/>
    <sheet name="Team Results" sheetId="5" r:id="rId4"/>
    <sheet name="Awards Senior" sheetId="6" r:id="rId5"/>
    <sheet name="Results Junior" sheetId="7" r:id="rId6"/>
    <sheet name="Cum Junior" sheetId="8" r:id="rId7"/>
    <sheet name="Awards Junior" sheetId="9" r:id="rId8"/>
  </sheets>
  <definedNames>
    <definedName name="_xlnm._FilterDatabase" localSheetId="0" hidden="1">'Results Senior'!$A$7:$K$7</definedName>
    <definedName name="AwardsJuniorPreRacePredictionCol">'Awards Junior'!$X$3</definedName>
    <definedName name="AwardsJuniorRefCol">'Awards Junior'!$A$3</definedName>
    <definedName name="AwardsSeniorPreRacePredictionCol">'Awards Senior'!$AO$5</definedName>
    <definedName name="AwardsSeniorRefCol">'Awards Senior'!$A$5</definedName>
    <definedName name="CumJuniorAwardsRefCol">'Cum Junior'!$L$6</definedName>
    <definedName name="CumJuniorClubCodeCol">'Cum Junior'!$C$6</definedName>
    <definedName name="CumJuniorEstMaxCol">'Cum Junior'!$AJ$6</definedName>
    <definedName name="CumJuniorFirstAnalCol">'Cum Junior'!$V$6</definedName>
    <definedName name="CumJuniorFormulaLastRacePredictor">'Cum Junior'!$AC$2:$AM$2</definedName>
    <definedName name="CumJuniorFormulaTotal">'Cum Junior'!$J$2:$U$2</definedName>
    <definedName name="CumJuniorLastAnalCol">'Cum Junior'!$AA$6</definedName>
    <definedName name="CumJuniorLastCol">'Cum Junior'!$AQ$6</definedName>
    <definedName name="CumJuniorMakeFirstCol">'Cum Junior'!$AN$6</definedName>
    <definedName name="CumJuniorNameCol">'Cum Junior'!$B$6</definedName>
    <definedName name="CumJuniorPositionCol">'Cum Junior'!$A$6</definedName>
    <definedName name="CumJuniorPrevNoOfRacesCol">'Cum Junior'!$AG$6</definedName>
    <definedName name="CumJuniorPrevPointsCol">'Cum Junior'!$AH$6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Junior'!$A$7:$J$25</definedName>
    <definedName name="CumJuniorU11G">'Cum Junior'!$A$27:$J$39</definedName>
    <definedName name="CumJuniorU13B">'Cum Junior'!$A$41:$J$54</definedName>
    <definedName name="CumJuniorU13G">'Cum Junior'!$A$56:$J$72</definedName>
    <definedName name="CumJuniorU15B">'Cum Junior'!$A$74:$J$83</definedName>
    <definedName name="CumJuniorU15G">'Cum Junior'!$A$85:$J$88</definedName>
    <definedName name="CumJuniorU17B">'Cum Junior'!$A$90:$J$95</definedName>
    <definedName name="CumJuniorU17G">'Cum Junior'!$A$97:$J$101</definedName>
    <definedName name="CumJuniorWeightedSortCol">'Cum Junior'!$U$6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Men'!$AM$6</definedName>
    <definedName name="CumMenFirstAnalCol">'Cum Men'!$W$6</definedName>
    <definedName name="CumMenFormulaLastRacePredictor">'Cum Men'!$AD$2:$AP$2</definedName>
    <definedName name="CumMenFormulaTotal">'Cum Men'!$K$2:$V$2</definedName>
    <definedName name="CumMenLastAnalCol">'Cum Men'!$AB$6</definedName>
    <definedName name="CumMenLastCol">'Cum Men'!$AT$6</definedName>
    <definedName name="CumMenMakeFirstCol">'Cum Men'!$AQ$6</definedName>
    <definedName name="CumMenNameCol">'Cum Men'!$C$6</definedName>
    <definedName name="CumMenPositionCol">'Cum Men'!$A$6</definedName>
    <definedName name="CumMenPrevNoOfRacesCol">'Cum Men'!$AJ$6</definedName>
    <definedName name="CumMenPrevPointsCol">'Cum Men'!$AK$6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Men'!$V$6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Women'!$AM$6</definedName>
    <definedName name="CumWomenFirstAnalCol">'cum Women'!$W$6</definedName>
    <definedName name="CumWomenFormulaLastRacePredictor">'cum Women'!$AD$2:$AP$2</definedName>
    <definedName name="CumWomenFormulaTotal">'cum Women'!$K$2:$V$2</definedName>
    <definedName name="CumWomenLastAnalCol">'cum Women'!$AB$6</definedName>
    <definedName name="CumWomenLastCol">'cum Women'!$AT$6</definedName>
    <definedName name="CumWomenMakeFirstCol">'cum Women'!$AQ$6</definedName>
    <definedName name="CumWomenNameCol">'cum Women'!$C$6</definedName>
    <definedName name="CumWomenPositionCol">'cum Women'!$A$6</definedName>
    <definedName name="CumWomenPrevNoOfRacesCol">'cum Women'!$AJ$6</definedName>
    <definedName name="CumWomenPrevPointsCol">'cum Women'!$AK$6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Women'!$V$6</definedName>
    <definedName name="Men_35">'Cum Men'!$A$40:$K$80</definedName>
    <definedName name="Men_40">'Cum Men'!$A$82:$K$122</definedName>
    <definedName name="Men_45">'Cum Men'!$A$124:$K$167</definedName>
    <definedName name="Men_50">'Cum Men'!$A$169:$K$223</definedName>
    <definedName name="Men_55">'Cum Men'!$A$225:$K$274</definedName>
    <definedName name="Men_60">'Cum Men'!$A$276:$K$321</definedName>
    <definedName name="Men_65">'Cum Men'!$A$323:$K$350</definedName>
    <definedName name="Men_70">'Cum Men'!$A$352:$K$366</definedName>
    <definedName name="_xlnm.Print_Area" localSheetId="7">'Awards Junior'!$B$1:$H$69</definedName>
    <definedName name="_xlnm.Print_Area" localSheetId="4">'Awards Senior'!$B$3:$G$138</definedName>
    <definedName name="_xlnm.Print_Area" localSheetId="6">'Cum Junior'!$A$7:$J$97</definedName>
    <definedName name="_xlnm.Print_Area" localSheetId="1">'Cum Men'!$A$7:$L$366</definedName>
    <definedName name="_xlnm.Print_Area" localSheetId="2">'cum Women'!$A$7:$L$272</definedName>
    <definedName name="_xlnm.Print_Area" localSheetId="5">'Results Junior'!$A$13:$G$73</definedName>
    <definedName name="_xlnm.Print_Area" localSheetId="3">'Team Results'!$A$16:$AI$79</definedName>
    <definedName name="_xlnm.Print_Titles" localSheetId="7">'Awards Junior'!$1:$3</definedName>
    <definedName name="_xlnm.Print_Titles" localSheetId="4">'Awards Senior'!$3:$5</definedName>
    <definedName name="_xlnm.Print_Titles" localSheetId="6">'Cum Junior'!$4:$6</definedName>
    <definedName name="_xlnm.Print_Titles" localSheetId="1">'Cum Men'!$4:$6</definedName>
    <definedName name="_xlnm.Print_Titles" localSheetId="2">'cum Women'!$4:$6</definedName>
    <definedName name="_xlnm.Print_Titles" localSheetId="5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Men'!$A$7:$K$38</definedName>
    <definedName name="SeniorWomen">'cum Women'!$A$7:$K$37</definedName>
    <definedName name="TeamFormula1">'Team Results'!$B$1:$AI$1</definedName>
    <definedName name="TeamPointsByRace1">'Team Results'!$B$85:$R$91</definedName>
    <definedName name="TeamPointsByRace2">'Team Results'!$T$85:$AJ$91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Results'!$B$3:$R$3</definedName>
    <definedName name="TeamResultsFigs">'Team Results'!$B$19:$R$39</definedName>
    <definedName name="TeamResultsFigs2">'Team Results'!$B$44:$R$54</definedName>
    <definedName name="TeamResultsHeaderRow">'Team Results'!$A$18</definedName>
    <definedName name="TeamResultsPreviousRaceHeader">'Team Results'!$A$107</definedName>
    <definedName name="TeamResultsTable">'Team Results'!$A$16:$AJ$61</definedName>
    <definedName name="TeamResultsTotalRow">'Team Results'!$A$40</definedName>
    <definedName name="ToFile1">'Team Results'!$A$15</definedName>
    <definedName name="ToFile10">'Cum Junior'!$O$3</definedName>
    <definedName name="ToFile2">'Team Results'!$S$15</definedName>
    <definedName name="ToFile3">'Cum Men'!$D$5</definedName>
    <definedName name="ToFile4">'cum Women'!$D$5</definedName>
    <definedName name="ToFile5">'Cum Junior'!$C$5</definedName>
    <definedName name="ToFile6">'Team Results'!$Q$16</definedName>
    <definedName name="ToFile7">'Team Results'!$AI$16</definedName>
    <definedName name="ToFile8">'Cum Men'!$P$3</definedName>
    <definedName name="ToFile9">'cum Women'!$P$3</definedName>
    <definedName name="Women35">'cum Women'!$A$39:$K$62</definedName>
    <definedName name="Women40">'cum Women'!$A$64:$K$98</definedName>
    <definedName name="Women45">'cum Women'!$A$100:$K$135</definedName>
    <definedName name="Women50">'cum Women'!$A$137:$K$180</definedName>
    <definedName name="Women55">'cum Women'!$A$182:$K$212</definedName>
    <definedName name="Women60">'cum Women'!$A$214:$K$245</definedName>
    <definedName name="Women65">'cum Women'!$A$247:$K$261</definedName>
    <definedName name="Women70">'cum Women'!$A$263:$K$272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9" l="1"/>
  <c r="V56" i="9"/>
  <c r="T56" i="9"/>
  <c r="Q56" i="9"/>
  <c r="V55" i="9"/>
  <c r="T55" i="9"/>
  <c r="Q55" i="9"/>
  <c r="K55" i="9"/>
  <c r="V54" i="9"/>
  <c r="T54" i="9"/>
  <c r="Q54" i="9"/>
  <c r="K54" i="9"/>
  <c r="V53" i="9"/>
  <c r="T53" i="9"/>
  <c r="Q53" i="9"/>
  <c r="K53" i="9"/>
  <c r="V44" i="9"/>
  <c r="T44" i="9"/>
  <c r="Q44" i="9"/>
  <c r="V43" i="9"/>
  <c r="T43" i="9"/>
  <c r="Q43" i="9"/>
  <c r="K43" i="9"/>
  <c r="V42" i="9"/>
  <c r="T42" i="9"/>
  <c r="Q42" i="9"/>
  <c r="K42" i="9"/>
  <c r="V41" i="9"/>
  <c r="T41" i="9"/>
  <c r="Q41" i="9"/>
  <c r="K41" i="9"/>
  <c r="V38" i="9"/>
  <c r="T38" i="9"/>
  <c r="Q38" i="9"/>
  <c r="V37" i="9"/>
  <c r="T37" i="9"/>
  <c r="Q37" i="9"/>
  <c r="K37" i="9"/>
  <c r="V36" i="9"/>
  <c r="T36" i="9"/>
  <c r="Q36" i="9"/>
  <c r="K36" i="9"/>
  <c r="V35" i="9"/>
  <c r="T35" i="9"/>
  <c r="Q35" i="9"/>
  <c r="K35" i="9"/>
  <c r="V32" i="9"/>
  <c r="T32" i="9"/>
  <c r="Q32" i="9"/>
  <c r="V31" i="9"/>
  <c r="T31" i="9"/>
  <c r="Q31" i="9"/>
  <c r="K31" i="9"/>
  <c r="V30" i="9"/>
  <c r="T30" i="9"/>
  <c r="Q30" i="9"/>
  <c r="K30" i="9"/>
  <c r="V29" i="9"/>
  <c r="T29" i="9"/>
  <c r="Q29" i="9"/>
  <c r="K29" i="9"/>
  <c r="V26" i="9"/>
  <c r="T26" i="9"/>
  <c r="Q26" i="9"/>
  <c r="V25" i="9"/>
  <c r="T25" i="9"/>
  <c r="Q25" i="9"/>
  <c r="K25" i="9"/>
  <c r="V24" i="9"/>
  <c r="T24" i="9"/>
  <c r="Q24" i="9"/>
  <c r="K24" i="9"/>
  <c r="V23" i="9"/>
  <c r="T23" i="9"/>
  <c r="Q23" i="9"/>
  <c r="K23" i="9"/>
  <c r="V20" i="9"/>
  <c r="T20" i="9"/>
  <c r="Q20" i="9"/>
  <c r="V19" i="9"/>
  <c r="T19" i="9"/>
  <c r="Q19" i="9"/>
  <c r="K19" i="9"/>
  <c r="V18" i="9"/>
  <c r="T18" i="9"/>
  <c r="Q18" i="9"/>
  <c r="K18" i="9"/>
  <c r="V17" i="9"/>
  <c r="T17" i="9"/>
  <c r="Q17" i="9"/>
  <c r="K17" i="9"/>
  <c r="V14" i="9"/>
  <c r="T14" i="9"/>
  <c r="Q14" i="9"/>
  <c r="V13" i="9"/>
  <c r="T13" i="9"/>
  <c r="Q13" i="9"/>
  <c r="K13" i="9"/>
  <c r="V12" i="9"/>
  <c r="T12" i="9"/>
  <c r="Q12" i="9"/>
  <c r="K12" i="9"/>
  <c r="V11" i="9"/>
  <c r="T11" i="9"/>
  <c r="Q11" i="9"/>
  <c r="K11" i="9"/>
  <c r="V8" i="9"/>
  <c r="T8" i="9"/>
  <c r="Q8" i="9"/>
  <c r="V7" i="9"/>
  <c r="T7" i="9"/>
  <c r="Q7" i="9"/>
  <c r="K7" i="9"/>
  <c r="V6" i="9"/>
  <c r="T6" i="9"/>
  <c r="Q6" i="9"/>
  <c r="K6" i="9"/>
  <c r="H6" i="9"/>
  <c r="V5" i="9"/>
  <c r="T5" i="9"/>
  <c r="Q5" i="9"/>
  <c r="K5" i="9"/>
  <c r="L2" i="9"/>
  <c r="K2" i="9"/>
  <c r="H55" i="9"/>
  <c r="AM100" i="8"/>
  <c r="AL100" i="8"/>
  <c r="AK100" i="8"/>
  <c r="R100" i="8"/>
  <c r="Q100" i="8"/>
  <c r="N100" i="8"/>
  <c r="O100" i="8" s="1"/>
  <c r="J100" i="8"/>
  <c r="S100" i="8" s="1"/>
  <c r="AM99" i="8"/>
  <c r="AL99" i="8"/>
  <c r="AK99" i="8"/>
  <c r="R99" i="8"/>
  <c r="Q99" i="8"/>
  <c r="O99" i="8"/>
  <c r="N99" i="8"/>
  <c r="J99" i="8"/>
  <c r="M99" i="8" s="1"/>
  <c r="U99" i="8" s="1"/>
  <c r="AM98" i="8"/>
  <c r="AL98" i="8"/>
  <c r="AK98" i="8"/>
  <c r="S98" i="8"/>
  <c r="R98" i="8"/>
  <c r="N98" i="8"/>
  <c r="O98" i="8" s="1"/>
  <c r="J98" i="8"/>
  <c r="M98" i="8" s="1"/>
  <c r="U98" i="8" s="1"/>
  <c r="P97" i="8"/>
  <c r="Q98" i="8" s="1"/>
  <c r="AM94" i="8"/>
  <c r="AL94" i="8"/>
  <c r="AK94" i="8"/>
  <c r="S94" i="8"/>
  <c r="R94" i="8"/>
  <c r="Q94" i="8"/>
  <c r="N94" i="8"/>
  <c r="O94" i="8" s="1"/>
  <c r="J94" i="8"/>
  <c r="M94" i="8" s="1"/>
  <c r="U94" i="8" s="1"/>
  <c r="AM93" i="8"/>
  <c r="AL93" i="8"/>
  <c r="AK93" i="8"/>
  <c r="S93" i="8"/>
  <c r="R93" i="8"/>
  <c r="Q93" i="8"/>
  <c r="N93" i="8"/>
  <c r="O93" i="8" s="1"/>
  <c r="M93" i="8"/>
  <c r="U93" i="8" s="1"/>
  <c r="J93" i="8"/>
  <c r="AM92" i="8"/>
  <c r="AL92" i="8"/>
  <c r="AK92" i="8"/>
  <c r="R92" i="8"/>
  <c r="Q92" i="8"/>
  <c r="N92" i="8"/>
  <c r="O92" i="8" s="1"/>
  <c r="J92" i="8"/>
  <c r="S92" i="8" s="1"/>
  <c r="AM91" i="8"/>
  <c r="AL91" i="8"/>
  <c r="AK91" i="8"/>
  <c r="R91" i="8"/>
  <c r="O91" i="8"/>
  <c r="N91" i="8"/>
  <c r="J91" i="8"/>
  <c r="M91" i="8" s="1"/>
  <c r="U91" i="8" s="1"/>
  <c r="P90" i="8"/>
  <c r="Q91" i="8" s="1"/>
  <c r="AM87" i="8"/>
  <c r="AL87" i="8"/>
  <c r="AK87" i="8"/>
  <c r="R87" i="8"/>
  <c r="Q87" i="8"/>
  <c r="O87" i="8"/>
  <c r="N87" i="8"/>
  <c r="J87" i="8"/>
  <c r="M87" i="8" s="1"/>
  <c r="U87" i="8" s="1"/>
  <c r="AM86" i="8"/>
  <c r="AL86" i="8"/>
  <c r="AK86" i="8"/>
  <c r="S86" i="8"/>
  <c r="R86" i="8"/>
  <c r="N86" i="8"/>
  <c r="O86" i="8" s="1"/>
  <c r="J86" i="8"/>
  <c r="M86" i="8" s="1"/>
  <c r="U86" i="8" s="1"/>
  <c r="P85" i="8"/>
  <c r="Q86" i="8" s="1"/>
  <c r="AM82" i="8"/>
  <c r="AL82" i="8"/>
  <c r="AK82" i="8"/>
  <c r="S82" i="8"/>
  <c r="R82" i="8"/>
  <c r="Q82" i="8"/>
  <c r="N82" i="8"/>
  <c r="O82" i="8" s="1"/>
  <c r="J82" i="8"/>
  <c r="M82" i="8" s="1"/>
  <c r="U82" i="8" s="1"/>
  <c r="AM81" i="8"/>
  <c r="AL81" i="8"/>
  <c r="AK81" i="8"/>
  <c r="S81" i="8"/>
  <c r="R81" i="8"/>
  <c r="Q81" i="8"/>
  <c r="O81" i="8"/>
  <c r="N81" i="8"/>
  <c r="M81" i="8"/>
  <c r="U81" i="8" s="1"/>
  <c r="J81" i="8"/>
  <c r="AM80" i="8"/>
  <c r="AL80" i="8"/>
  <c r="AK80" i="8"/>
  <c r="R80" i="8"/>
  <c r="Q80" i="8"/>
  <c r="N80" i="8"/>
  <c r="O80" i="8" s="1"/>
  <c r="J80" i="8"/>
  <c r="S80" i="8" s="1"/>
  <c r="AM79" i="8"/>
  <c r="AL79" i="8"/>
  <c r="AK79" i="8"/>
  <c r="R79" i="8"/>
  <c r="Q79" i="8"/>
  <c r="O79" i="8"/>
  <c r="N79" i="8"/>
  <c r="J79" i="8"/>
  <c r="M79" i="8" s="1"/>
  <c r="U79" i="8" s="1"/>
  <c r="AM78" i="8"/>
  <c r="AL78" i="8"/>
  <c r="AK78" i="8"/>
  <c r="S78" i="8"/>
  <c r="R78" i="8"/>
  <c r="Q78" i="8"/>
  <c r="N78" i="8"/>
  <c r="O78" i="8" s="1"/>
  <c r="J78" i="8"/>
  <c r="M78" i="8" s="1"/>
  <c r="U78" i="8" s="1"/>
  <c r="AM77" i="8"/>
  <c r="AL77" i="8"/>
  <c r="AK77" i="8"/>
  <c r="S77" i="8"/>
  <c r="R77" i="8"/>
  <c r="Q77" i="8"/>
  <c r="O77" i="8"/>
  <c r="N77" i="8"/>
  <c r="M77" i="8"/>
  <c r="U77" i="8" s="1"/>
  <c r="J77" i="8"/>
  <c r="AM76" i="8"/>
  <c r="AL76" i="8"/>
  <c r="AK76" i="8"/>
  <c r="R76" i="8"/>
  <c r="Q76" i="8"/>
  <c r="N76" i="8"/>
  <c r="O76" i="8" s="1"/>
  <c r="J76" i="8"/>
  <c r="S76" i="8" s="1"/>
  <c r="AM75" i="8"/>
  <c r="AL75" i="8"/>
  <c r="AK75" i="8"/>
  <c r="R75" i="8"/>
  <c r="O75" i="8"/>
  <c r="N75" i="8"/>
  <c r="J75" i="8"/>
  <c r="M75" i="8" s="1"/>
  <c r="U75" i="8" s="1"/>
  <c r="P74" i="8"/>
  <c r="Q75" i="8" s="1"/>
  <c r="AM71" i="8"/>
  <c r="AL71" i="8"/>
  <c r="AK71" i="8"/>
  <c r="R71" i="8"/>
  <c r="Q71" i="8"/>
  <c r="O71" i="8"/>
  <c r="N71" i="8"/>
  <c r="J71" i="8"/>
  <c r="M71" i="8" s="1"/>
  <c r="U71" i="8" s="1"/>
  <c r="AM70" i="8"/>
  <c r="AL70" i="8"/>
  <c r="AK70" i="8"/>
  <c r="S70" i="8"/>
  <c r="R70" i="8"/>
  <c r="Q70" i="8"/>
  <c r="N70" i="8"/>
  <c r="O70" i="8" s="1"/>
  <c r="J70" i="8"/>
  <c r="M70" i="8" s="1"/>
  <c r="U70" i="8" s="1"/>
  <c r="AM69" i="8"/>
  <c r="AL69" i="8"/>
  <c r="AK69" i="8"/>
  <c r="S69" i="8"/>
  <c r="R69" i="8"/>
  <c r="Q69" i="8"/>
  <c r="O69" i="8"/>
  <c r="N69" i="8"/>
  <c r="M69" i="8"/>
  <c r="U69" i="8" s="1"/>
  <c r="J69" i="8"/>
  <c r="AM68" i="8"/>
  <c r="AL68" i="8"/>
  <c r="AK68" i="8"/>
  <c r="R68" i="8"/>
  <c r="Q68" i="8"/>
  <c r="N68" i="8"/>
  <c r="O68" i="8" s="1"/>
  <c r="J68" i="8"/>
  <c r="S68" i="8" s="1"/>
  <c r="AM67" i="8"/>
  <c r="AL67" i="8"/>
  <c r="AK67" i="8"/>
  <c r="R67" i="8"/>
  <c r="Q67" i="8"/>
  <c r="O67" i="8"/>
  <c r="N67" i="8"/>
  <c r="J67" i="8"/>
  <c r="M67" i="8" s="1"/>
  <c r="U67" i="8" s="1"/>
  <c r="AM66" i="8"/>
  <c r="AL66" i="8"/>
  <c r="AK66" i="8"/>
  <c r="S66" i="8"/>
  <c r="R66" i="8"/>
  <c r="Q66" i="8"/>
  <c r="N66" i="8"/>
  <c r="O66" i="8" s="1"/>
  <c r="J66" i="8"/>
  <c r="M66" i="8" s="1"/>
  <c r="U66" i="8" s="1"/>
  <c r="AM65" i="8"/>
  <c r="AL65" i="8"/>
  <c r="AK65" i="8"/>
  <c r="S65" i="8"/>
  <c r="R65" i="8"/>
  <c r="Q65" i="8"/>
  <c r="N65" i="8"/>
  <c r="O65" i="8" s="1"/>
  <c r="M65" i="8"/>
  <c r="U65" i="8" s="1"/>
  <c r="J65" i="8"/>
  <c r="AM64" i="8"/>
  <c r="AL64" i="8"/>
  <c r="AK64" i="8"/>
  <c r="R64" i="8"/>
  <c r="Q64" i="8"/>
  <c r="N64" i="8"/>
  <c r="O64" i="8" s="1"/>
  <c r="J64" i="8"/>
  <c r="S64" i="8" s="1"/>
  <c r="AM63" i="8"/>
  <c r="AL63" i="8"/>
  <c r="AK63" i="8"/>
  <c r="R63" i="8"/>
  <c r="Q63" i="8"/>
  <c r="O63" i="8"/>
  <c r="N63" i="8"/>
  <c r="J63" i="8"/>
  <c r="M63" i="8" s="1"/>
  <c r="U63" i="8" s="1"/>
  <c r="AM62" i="8"/>
  <c r="AL62" i="8"/>
  <c r="AK62" i="8"/>
  <c r="S62" i="8"/>
  <c r="R62" i="8"/>
  <c r="Q62" i="8"/>
  <c r="N62" i="8"/>
  <c r="O62" i="8" s="1"/>
  <c r="J62" i="8"/>
  <c r="M62" i="8" s="1"/>
  <c r="U62" i="8" s="1"/>
  <c r="AM61" i="8"/>
  <c r="AL61" i="8"/>
  <c r="AK61" i="8"/>
  <c r="S61" i="8"/>
  <c r="R61" i="8"/>
  <c r="Q61" i="8"/>
  <c r="N61" i="8"/>
  <c r="O61" i="8" s="1"/>
  <c r="M61" i="8"/>
  <c r="U61" i="8" s="1"/>
  <c r="J61" i="8"/>
  <c r="AM60" i="8"/>
  <c r="AL60" i="8"/>
  <c r="AK60" i="8"/>
  <c r="R60" i="8"/>
  <c r="Q60" i="8"/>
  <c r="N60" i="8"/>
  <c r="O60" i="8" s="1"/>
  <c r="J60" i="8"/>
  <c r="S60" i="8" s="1"/>
  <c r="AM59" i="8"/>
  <c r="AL59" i="8"/>
  <c r="AK59" i="8"/>
  <c r="R59" i="8"/>
  <c r="Q59" i="8"/>
  <c r="O59" i="8"/>
  <c r="N59" i="8"/>
  <c r="J59" i="8"/>
  <c r="M59" i="8" s="1"/>
  <c r="U59" i="8" s="1"/>
  <c r="AM58" i="8"/>
  <c r="AL58" i="8"/>
  <c r="AK58" i="8"/>
  <c r="S58" i="8"/>
  <c r="R58" i="8"/>
  <c r="Q58" i="8"/>
  <c r="N58" i="8"/>
  <c r="O58" i="8" s="1"/>
  <c r="J58" i="8"/>
  <c r="M58" i="8" s="1"/>
  <c r="U58" i="8" s="1"/>
  <c r="AM57" i="8"/>
  <c r="AL57" i="8"/>
  <c r="AK57" i="8"/>
  <c r="S57" i="8"/>
  <c r="R57" i="8"/>
  <c r="N57" i="8"/>
  <c r="O57" i="8" s="1"/>
  <c r="M57" i="8"/>
  <c r="U57" i="8" s="1"/>
  <c r="J57" i="8"/>
  <c r="P56" i="8"/>
  <c r="Q57" i="8" s="1"/>
  <c r="AM53" i="8"/>
  <c r="AL53" i="8"/>
  <c r="AK53" i="8"/>
  <c r="S53" i="8"/>
  <c r="R53" i="8"/>
  <c r="Q53" i="8"/>
  <c r="N53" i="8"/>
  <c r="O53" i="8" s="1"/>
  <c r="M53" i="8"/>
  <c r="U53" i="8" s="1"/>
  <c r="J53" i="8"/>
  <c r="AM52" i="8"/>
  <c r="AL52" i="8"/>
  <c r="AK52" i="8"/>
  <c r="R52" i="8"/>
  <c r="Q52" i="8"/>
  <c r="N52" i="8"/>
  <c r="O52" i="8" s="1"/>
  <c r="J52" i="8"/>
  <c r="S52" i="8" s="1"/>
  <c r="AM51" i="8"/>
  <c r="AL51" i="8"/>
  <c r="AK51" i="8"/>
  <c r="R51" i="8"/>
  <c r="Q51" i="8"/>
  <c r="O51" i="8"/>
  <c r="N51" i="8"/>
  <c r="J51" i="8"/>
  <c r="M51" i="8" s="1"/>
  <c r="U51" i="8" s="1"/>
  <c r="AM50" i="8"/>
  <c r="AL50" i="8"/>
  <c r="AK50" i="8"/>
  <c r="S50" i="8"/>
  <c r="R50" i="8"/>
  <c r="Q50" i="8"/>
  <c r="N50" i="8"/>
  <c r="O50" i="8" s="1"/>
  <c r="J50" i="8"/>
  <c r="M50" i="8" s="1"/>
  <c r="U50" i="8" s="1"/>
  <c r="AM49" i="8"/>
  <c r="AL49" i="8"/>
  <c r="AK49" i="8"/>
  <c r="S49" i="8"/>
  <c r="R49" i="8"/>
  <c r="Q49" i="8"/>
  <c r="N49" i="8"/>
  <c r="O49" i="8" s="1"/>
  <c r="M49" i="8"/>
  <c r="U49" i="8" s="1"/>
  <c r="J49" i="8"/>
  <c r="AM48" i="8"/>
  <c r="AL48" i="8"/>
  <c r="AK48" i="8"/>
  <c r="R48" i="8"/>
  <c r="Q48" i="8"/>
  <c r="N48" i="8"/>
  <c r="O48" i="8" s="1"/>
  <c r="J48" i="8"/>
  <c r="S48" i="8" s="1"/>
  <c r="AM47" i="8"/>
  <c r="AL47" i="8"/>
  <c r="AK47" i="8"/>
  <c r="R47" i="8"/>
  <c r="Q47" i="8"/>
  <c r="O47" i="8"/>
  <c r="N47" i="8"/>
  <c r="J47" i="8"/>
  <c r="M47" i="8" s="1"/>
  <c r="U47" i="8" s="1"/>
  <c r="AM46" i="8"/>
  <c r="AL46" i="8"/>
  <c r="AK46" i="8"/>
  <c r="S46" i="8"/>
  <c r="R46" i="8"/>
  <c r="Q46" i="8"/>
  <c r="N46" i="8"/>
  <c r="O46" i="8" s="1"/>
  <c r="J46" i="8"/>
  <c r="M46" i="8" s="1"/>
  <c r="U46" i="8" s="1"/>
  <c r="AM45" i="8"/>
  <c r="AL45" i="8"/>
  <c r="AK45" i="8"/>
  <c r="S45" i="8"/>
  <c r="R45" i="8"/>
  <c r="Q45" i="8"/>
  <c r="N45" i="8"/>
  <c r="O45" i="8" s="1"/>
  <c r="M45" i="8"/>
  <c r="U45" i="8" s="1"/>
  <c r="J45" i="8"/>
  <c r="AM44" i="8"/>
  <c r="AL44" i="8"/>
  <c r="AK44" i="8"/>
  <c r="R44" i="8"/>
  <c r="Q44" i="8"/>
  <c r="N44" i="8"/>
  <c r="O44" i="8" s="1"/>
  <c r="J44" i="8"/>
  <c r="AM43" i="8"/>
  <c r="AL43" i="8"/>
  <c r="AK43" i="8"/>
  <c r="R43" i="8"/>
  <c r="Q43" i="8"/>
  <c r="O43" i="8"/>
  <c r="N43" i="8"/>
  <c r="J43" i="8"/>
  <c r="AM42" i="8"/>
  <c r="AL42" i="8"/>
  <c r="AK42" i="8"/>
  <c r="U42" i="8"/>
  <c r="S42" i="8"/>
  <c r="R42" i="8"/>
  <c r="O42" i="8"/>
  <c r="N42" i="8"/>
  <c r="J42" i="8"/>
  <c r="M42" i="8" s="1"/>
  <c r="P41" i="8"/>
  <c r="Q42" i="8" s="1"/>
  <c r="AM38" i="8"/>
  <c r="AL38" i="8"/>
  <c r="AK38" i="8"/>
  <c r="U38" i="8"/>
  <c r="T38" i="8"/>
  <c r="R38" i="8"/>
  <c r="Q38" i="8"/>
  <c r="O38" i="8"/>
  <c r="N38" i="8"/>
  <c r="M38" i="8"/>
  <c r="J38" i="8"/>
  <c r="S38" i="8" s="1"/>
  <c r="AM37" i="8"/>
  <c r="AL37" i="8"/>
  <c r="AK37" i="8"/>
  <c r="T37" i="8"/>
  <c r="R37" i="8"/>
  <c r="Q37" i="8"/>
  <c r="O37" i="8"/>
  <c r="N37" i="8"/>
  <c r="J37" i="8"/>
  <c r="S37" i="8" s="1"/>
  <c r="AM36" i="8"/>
  <c r="AL36" i="8"/>
  <c r="AK36" i="8"/>
  <c r="R36" i="8"/>
  <c r="T36" i="8" s="1"/>
  <c r="Q36" i="8"/>
  <c r="O36" i="8"/>
  <c r="N36" i="8"/>
  <c r="M36" i="8"/>
  <c r="U36" i="8" s="1"/>
  <c r="J36" i="8"/>
  <c r="S36" i="8" s="1"/>
  <c r="AM35" i="8"/>
  <c r="AL35" i="8"/>
  <c r="AK35" i="8"/>
  <c r="R35" i="8"/>
  <c r="Q35" i="8"/>
  <c r="O35" i="8"/>
  <c r="N35" i="8"/>
  <c r="J35" i="8"/>
  <c r="S35" i="8" s="1"/>
  <c r="T35" i="8" s="1"/>
  <c r="AM34" i="8"/>
  <c r="AL34" i="8"/>
  <c r="AK34" i="8"/>
  <c r="U34" i="8"/>
  <c r="R34" i="8"/>
  <c r="T34" i="8" s="1"/>
  <c r="Q34" i="8"/>
  <c r="O34" i="8"/>
  <c r="N34" i="8"/>
  <c r="M34" i="8"/>
  <c r="J34" i="8"/>
  <c r="S34" i="8" s="1"/>
  <c r="AM33" i="8"/>
  <c r="AL33" i="8"/>
  <c r="AK33" i="8"/>
  <c r="T33" i="8"/>
  <c r="R33" i="8"/>
  <c r="Q33" i="8"/>
  <c r="O33" i="8"/>
  <c r="N33" i="8"/>
  <c r="J33" i="8"/>
  <c r="S33" i="8" s="1"/>
  <c r="AM32" i="8"/>
  <c r="AL32" i="8"/>
  <c r="AK32" i="8"/>
  <c r="R32" i="8"/>
  <c r="T32" i="8" s="1"/>
  <c r="Q32" i="8"/>
  <c r="O32" i="8"/>
  <c r="N32" i="8"/>
  <c r="M32" i="8"/>
  <c r="U32" i="8" s="1"/>
  <c r="J32" i="8"/>
  <c r="S32" i="8" s="1"/>
  <c r="AM31" i="8"/>
  <c r="AL31" i="8"/>
  <c r="AK31" i="8"/>
  <c r="R31" i="8"/>
  <c r="Q31" i="8"/>
  <c r="O31" i="8"/>
  <c r="N31" i="8"/>
  <c r="J31" i="8"/>
  <c r="S31" i="8" s="1"/>
  <c r="T31" i="8" s="1"/>
  <c r="AM30" i="8"/>
  <c r="AL30" i="8"/>
  <c r="AK30" i="8"/>
  <c r="U30" i="8"/>
  <c r="R30" i="8"/>
  <c r="T30" i="8" s="1"/>
  <c r="Q30" i="8"/>
  <c r="O30" i="8"/>
  <c r="N30" i="8"/>
  <c r="M30" i="8"/>
  <c r="J30" i="8"/>
  <c r="S30" i="8" s="1"/>
  <c r="AM29" i="8"/>
  <c r="AL29" i="8"/>
  <c r="AK29" i="8"/>
  <c r="T29" i="8"/>
  <c r="R29" i="8"/>
  <c r="Q29" i="8"/>
  <c r="O29" i="8"/>
  <c r="N29" i="8"/>
  <c r="J29" i="8"/>
  <c r="S29" i="8" s="1"/>
  <c r="AM28" i="8"/>
  <c r="AL28" i="8"/>
  <c r="AK28" i="8"/>
  <c r="R28" i="8"/>
  <c r="T28" i="8" s="1"/>
  <c r="O28" i="8"/>
  <c r="N28" i="8"/>
  <c r="M28" i="8"/>
  <c r="U28" i="8" s="1"/>
  <c r="J28" i="8"/>
  <c r="S28" i="8" s="1"/>
  <c r="P27" i="8"/>
  <c r="Q28" i="8" s="1"/>
  <c r="Q4" i="8" s="1"/>
  <c r="AM24" i="8"/>
  <c r="AL24" i="8"/>
  <c r="AK24" i="8"/>
  <c r="R24" i="8"/>
  <c r="Q24" i="8"/>
  <c r="N24" i="8"/>
  <c r="O24" i="8" s="1"/>
  <c r="J24" i="8"/>
  <c r="S24" i="8" s="1"/>
  <c r="AM23" i="8"/>
  <c r="AL23" i="8"/>
  <c r="AK23" i="8"/>
  <c r="R23" i="8"/>
  <c r="Q23" i="8"/>
  <c r="N23" i="8"/>
  <c r="O23" i="8" s="1"/>
  <c r="J23" i="8"/>
  <c r="S23" i="8" s="1"/>
  <c r="AM22" i="8"/>
  <c r="AL22" i="8"/>
  <c r="AK22" i="8"/>
  <c r="R22" i="8"/>
  <c r="Q22" i="8"/>
  <c r="N22" i="8"/>
  <c r="O22" i="8" s="1"/>
  <c r="J22" i="8"/>
  <c r="S22" i="8" s="1"/>
  <c r="AM21" i="8"/>
  <c r="AL21" i="8"/>
  <c r="AK21" i="8"/>
  <c r="R21" i="8"/>
  <c r="Q21" i="8"/>
  <c r="N21" i="8"/>
  <c r="O21" i="8" s="1"/>
  <c r="J21" i="8"/>
  <c r="S21" i="8" s="1"/>
  <c r="T21" i="8" s="1"/>
  <c r="AM20" i="8"/>
  <c r="AL20" i="8"/>
  <c r="AK20" i="8"/>
  <c r="R20" i="8"/>
  <c r="Q20" i="8"/>
  <c r="N20" i="8"/>
  <c r="O20" i="8" s="1"/>
  <c r="J20" i="8"/>
  <c r="S20" i="8" s="1"/>
  <c r="T20" i="8" s="1"/>
  <c r="AM19" i="8"/>
  <c r="AL19" i="8"/>
  <c r="AK19" i="8"/>
  <c r="R19" i="8"/>
  <c r="Q19" i="8"/>
  <c r="N19" i="8"/>
  <c r="O19" i="8" s="1"/>
  <c r="J19" i="8"/>
  <c r="S19" i="8" s="1"/>
  <c r="T19" i="8" s="1"/>
  <c r="AM18" i="8"/>
  <c r="AL18" i="8"/>
  <c r="AK18" i="8"/>
  <c r="R18" i="8"/>
  <c r="T18" i="8" s="1"/>
  <c r="Q18" i="8"/>
  <c r="N18" i="8"/>
  <c r="O18" i="8" s="1"/>
  <c r="J18" i="8"/>
  <c r="S18" i="8" s="1"/>
  <c r="AM17" i="8"/>
  <c r="AL17" i="8"/>
  <c r="AK17" i="8"/>
  <c r="R17" i="8"/>
  <c r="Q17" i="8"/>
  <c r="N17" i="8"/>
  <c r="O17" i="8" s="1"/>
  <c r="J17" i="8"/>
  <c r="S17" i="8" s="1"/>
  <c r="AM16" i="8"/>
  <c r="AL16" i="8"/>
  <c r="AK16" i="8"/>
  <c r="R16" i="8"/>
  <c r="Q16" i="8"/>
  <c r="N16" i="8"/>
  <c r="O16" i="8" s="1"/>
  <c r="J16" i="8"/>
  <c r="S16" i="8" s="1"/>
  <c r="AM15" i="8"/>
  <c r="AL15" i="8"/>
  <c r="AK15" i="8"/>
  <c r="R15" i="8"/>
  <c r="T15" i="8" s="1"/>
  <c r="Q15" i="8"/>
  <c r="N15" i="8"/>
  <c r="O15" i="8" s="1"/>
  <c r="J15" i="8"/>
  <c r="S15" i="8" s="1"/>
  <c r="AM14" i="8"/>
  <c r="AL14" i="8"/>
  <c r="AK14" i="8"/>
  <c r="R14" i="8"/>
  <c r="T14" i="8" s="1"/>
  <c r="Q14" i="8"/>
  <c r="N14" i="8"/>
  <c r="O14" i="8" s="1"/>
  <c r="J14" i="8"/>
  <c r="S14" i="8" s="1"/>
  <c r="AM13" i="8"/>
  <c r="AL13" i="8"/>
  <c r="AK13" i="8"/>
  <c r="R13" i="8"/>
  <c r="Q13" i="8"/>
  <c r="N13" i="8"/>
  <c r="O13" i="8" s="1"/>
  <c r="J13" i="8"/>
  <c r="S13" i="8" s="1"/>
  <c r="AM12" i="8"/>
  <c r="AL12" i="8"/>
  <c r="AK12" i="8"/>
  <c r="R12" i="8"/>
  <c r="Q12" i="8"/>
  <c r="N12" i="8"/>
  <c r="O12" i="8" s="1"/>
  <c r="J12" i="8"/>
  <c r="S12" i="8" s="1"/>
  <c r="AM11" i="8"/>
  <c r="AL11" i="8"/>
  <c r="AK11" i="8"/>
  <c r="R11" i="8"/>
  <c r="T11" i="8" s="1"/>
  <c r="Q11" i="8"/>
  <c r="N11" i="8"/>
  <c r="O11" i="8" s="1"/>
  <c r="J11" i="8"/>
  <c r="S11" i="8" s="1"/>
  <c r="AM10" i="8"/>
  <c r="AL10" i="8"/>
  <c r="AK10" i="8"/>
  <c r="R10" i="8"/>
  <c r="T10" i="8" s="1"/>
  <c r="Q10" i="8"/>
  <c r="N10" i="8"/>
  <c r="O10" i="8" s="1"/>
  <c r="J10" i="8"/>
  <c r="S10" i="8" s="1"/>
  <c r="AM9" i="8"/>
  <c r="AL9" i="8"/>
  <c r="AK9" i="8"/>
  <c r="R9" i="8"/>
  <c r="Q9" i="8"/>
  <c r="N9" i="8"/>
  <c r="O9" i="8" s="1"/>
  <c r="J9" i="8"/>
  <c r="S9" i="8" s="1"/>
  <c r="AM8" i="8"/>
  <c r="AL8" i="8"/>
  <c r="AK8" i="8"/>
  <c r="R8" i="8"/>
  <c r="Q8" i="8"/>
  <c r="N8" i="8"/>
  <c r="O8" i="8" s="1"/>
  <c r="J8" i="8"/>
  <c r="S8" i="8" s="1"/>
  <c r="P7" i="8"/>
  <c r="J5" i="8"/>
  <c r="AJ3" i="8"/>
  <c r="AM2" i="8"/>
  <c r="AL2" i="8"/>
  <c r="AK2" i="8"/>
  <c r="AF2" i="8"/>
  <c r="AE2" i="8"/>
  <c r="AD2" i="8"/>
  <c r="Q2" i="8"/>
  <c r="N2" i="8"/>
  <c r="O2" i="8" s="1"/>
  <c r="E2" i="8"/>
  <c r="R2" i="8" s="1"/>
  <c r="AA1" i="8"/>
  <c r="Z1" i="8"/>
  <c r="Y1" i="8"/>
  <c r="X1" i="8"/>
  <c r="W1" i="8"/>
  <c r="A9" i="7"/>
  <c r="G9" i="7" s="1"/>
  <c r="AM136" i="6"/>
  <c r="AK136" i="6"/>
  <c r="AA136" i="6"/>
  <c r="B136" i="6"/>
  <c r="AM135" i="6"/>
  <c r="AK135" i="6"/>
  <c r="AA135" i="6"/>
  <c r="B135" i="6"/>
  <c r="AM134" i="6"/>
  <c r="AK134" i="6"/>
  <c r="AA134" i="6"/>
  <c r="B134" i="6"/>
  <c r="AM133" i="6"/>
  <c r="AK133" i="6"/>
  <c r="AA133" i="6"/>
  <c r="B133" i="6"/>
  <c r="AM132" i="6"/>
  <c r="AK132" i="6"/>
  <c r="AA132" i="6"/>
  <c r="B128" i="6"/>
  <c r="AM124" i="6"/>
  <c r="AK124" i="6"/>
  <c r="AH124" i="6"/>
  <c r="AE124" i="6"/>
  <c r="AC124" i="6"/>
  <c r="F124" i="6"/>
  <c r="B124" i="6"/>
  <c r="AY123" i="6"/>
  <c r="AM123" i="6"/>
  <c r="AK123" i="6"/>
  <c r="AH123" i="6"/>
  <c r="AE123" i="6"/>
  <c r="AC123" i="6"/>
  <c r="AA123" i="6"/>
  <c r="M123" i="6"/>
  <c r="L123" i="6"/>
  <c r="O123" i="6" s="1"/>
  <c r="F123" i="6"/>
  <c r="B123" i="6"/>
  <c r="AY122" i="6"/>
  <c r="AM122" i="6"/>
  <c r="AK122" i="6"/>
  <c r="AH122" i="6"/>
  <c r="AE122" i="6"/>
  <c r="AC122" i="6"/>
  <c r="AA122" i="6"/>
  <c r="M122" i="6"/>
  <c r="L122" i="6"/>
  <c r="O122" i="6" s="1"/>
  <c r="F122" i="6"/>
  <c r="B122" i="6"/>
  <c r="AY121" i="6"/>
  <c r="AM121" i="6"/>
  <c r="AK121" i="6"/>
  <c r="AH121" i="6"/>
  <c r="AE121" i="6"/>
  <c r="AC121" i="6"/>
  <c r="AA121" i="6"/>
  <c r="L121" i="6"/>
  <c r="O121" i="6" s="1"/>
  <c r="P121" i="6" s="1"/>
  <c r="F121" i="6"/>
  <c r="AM118" i="6"/>
  <c r="AK118" i="6"/>
  <c r="AH118" i="6"/>
  <c r="AC118" i="6"/>
  <c r="AE118" i="6" s="1"/>
  <c r="F118" i="6"/>
  <c r="B118" i="6"/>
  <c r="AY117" i="6"/>
  <c r="AM117" i="6"/>
  <c r="AK117" i="6"/>
  <c r="AH117" i="6"/>
  <c r="AC117" i="6"/>
  <c r="AE117" i="6" s="1"/>
  <c r="AA117" i="6"/>
  <c r="O117" i="6"/>
  <c r="Q117" i="6" s="1"/>
  <c r="L117" i="6"/>
  <c r="F117" i="6"/>
  <c r="B117" i="6"/>
  <c r="AY116" i="6"/>
  <c r="AM116" i="6"/>
  <c r="AK116" i="6"/>
  <c r="AH116" i="6"/>
  <c r="AC116" i="6"/>
  <c r="AE116" i="6" s="1"/>
  <c r="AA116" i="6"/>
  <c r="O116" i="6"/>
  <c r="Q116" i="6" s="1"/>
  <c r="L116" i="6"/>
  <c r="M116" i="6" s="1"/>
  <c r="N116" i="6" s="1"/>
  <c r="F116" i="6"/>
  <c r="B116" i="6"/>
  <c r="AY115" i="6"/>
  <c r="AM115" i="6"/>
  <c r="AK115" i="6"/>
  <c r="AH115" i="6"/>
  <c r="AC115" i="6"/>
  <c r="AE115" i="6" s="1"/>
  <c r="AA115" i="6"/>
  <c r="O115" i="6"/>
  <c r="P115" i="6" s="1"/>
  <c r="N115" i="6"/>
  <c r="M115" i="6"/>
  <c r="L115" i="6"/>
  <c r="F115" i="6"/>
  <c r="AM112" i="6"/>
  <c r="AK112" i="6"/>
  <c r="AH112" i="6"/>
  <c r="AE112" i="6"/>
  <c r="AC112" i="6"/>
  <c r="F112" i="6"/>
  <c r="B112" i="6"/>
  <c r="AY111" i="6"/>
  <c r="AM111" i="6"/>
  <c r="AK111" i="6"/>
  <c r="AH111" i="6"/>
  <c r="AE111" i="6"/>
  <c r="AC111" i="6"/>
  <c r="AA111" i="6"/>
  <c r="M111" i="6"/>
  <c r="L111" i="6"/>
  <c r="O111" i="6" s="1"/>
  <c r="P111" i="6" s="1"/>
  <c r="F111" i="6"/>
  <c r="B111" i="6"/>
  <c r="AY110" i="6"/>
  <c r="AM110" i="6"/>
  <c r="AK110" i="6"/>
  <c r="AH110" i="6"/>
  <c r="AE110" i="6"/>
  <c r="AC110" i="6"/>
  <c r="AA110" i="6"/>
  <c r="M110" i="6"/>
  <c r="L110" i="6"/>
  <c r="O110" i="6" s="1"/>
  <c r="P110" i="6" s="1"/>
  <c r="F110" i="6"/>
  <c r="B110" i="6"/>
  <c r="AY109" i="6"/>
  <c r="AM109" i="6"/>
  <c r="AK109" i="6"/>
  <c r="AH109" i="6"/>
  <c r="AE109" i="6"/>
  <c r="AC109" i="6"/>
  <c r="AA109" i="6"/>
  <c r="L109" i="6"/>
  <c r="F109" i="6"/>
  <c r="AM106" i="6"/>
  <c r="AK106" i="6"/>
  <c r="AH106" i="6"/>
  <c r="AC106" i="6"/>
  <c r="AE106" i="6" s="1"/>
  <c r="F106" i="6"/>
  <c r="B106" i="6"/>
  <c r="AY105" i="6"/>
  <c r="AM105" i="6"/>
  <c r="AK105" i="6"/>
  <c r="AH105" i="6"/>
  <c r="AC105" i="6"/>
  <c r="AE105" i="6" s="1"/>
  <c r="AA105" i="6"/>
  <c r="O105" i="6"/>
  <c r="L105" i="6"/>
  <c r="M105" i="6" s="1"/>
  <c r="N105" i="6" s="1"/>
  <c r="F105" i="6"/>
  <c r="B105" i="6"/>
  <c r="AY104" i="6"/>
  <c r="AM104" i="6"/>
  <c r="AK104" i="6"/>
  <c r="AH104" i="6"/>
  <c r="AC104" i="6"/>
  <c r="AE104" i="6" s="1"/>
  <c r="AA104" i="6"/>
  <c r="O104" i="6"/>
  <c r="L104" i="6"/>
  <c r="M104" i="6" s="1"/>
  <c r="N104" i="6" s="1"/>
  <c r="F104" i="6"/>
  <c r="B104" i="6"/>
  <c r="AY103" i="6"/>
  <c r="AM103" i="6"/>
  <c r="AK103" i="6"/>
  <c r="AH103" i="6"/>
  <c r="AC103" i="6"/>
  <c r="AE103" i="6" s="1"/>
  <c r="AA103" i="6"/>
  <c r="O103" i="6"/>
  <c r="P103" i="6" s="1"/>
  <c r="N103" i="6"/>
  <c r="M103" i="6"/>
  <c r="L103" i="6"/>
  <c r="F103" i="6"/>
  <c r="AM100" i="6"/>
  <c r="AK100" i="6"/>
  <c r="AH100" i="6"/>
  <c r="AE100" i="6"/>
  <c r="AC100" i="6"/>
  <c r="F100" i="6"/>
  <c r="B100" i="6"/>
  <c r="AY99" i="6"/>
  <c r="AM99" i="6"/>
  <c r="AK99" i="6"/>
  <c r="AH99" i="6"/>
  <c r="AE99" i="6"/>
  <c r="AC99" i="6"/>
  <c r="AA99" i="6"/>
  <c r="Q99" i="6"/>
  <c r="M99" i="6"/>
  <c r="L99" i="6"/>
  <c r="O99" i="6" s="1"/>
  <c r="P99" i="6" s="1"/>
  <c r="F99" i="6"/>
  <c r="B99" i="6"/>
  <c r="AY98" i="6"/>
  <c r="AM98" i="6"/>
  <c r="AK98" i="6"/>
  <c r="AH98" i="6"/>
  <c r="AE98" i="6"/>
  <c r="AC98" i="6"/>
  <c r="AA98" i="6"/>
  <c r="Q98" i="6"/>
  <c r="M98" i="6"/>
  <c r="L98" i="6"/>
  <c r="O98" i="6" s="1"/>
  <c r="P98" i="6" s="1"/>
  <c r="F98" i="6"/>
  <c r="B98" i="6"/>
  <c r="AY97" i="6"/>
  <c r="AM97" i="6"/>
  <c r="AK97" i="6"/>
  <c r="AH97" i="6"/>
  <c r="AE97" i="6"/>
  <c r="AC97" i="6"/>
  <c r="AA97" i="6"/>
  <c r="L97" i="6"/>
  <c r="F97" i="6"/>
  <c r="AM94" i="6"/>
  <c r="AK94" i="6"/>
  <c r="AH94" i="6"/>
  <c r="AC94" i="6"/>
  <c r="AE94" i="6" s="1"/>
  <c r="F94" i="6"/>
  <c r="B94" i="6"/>
  <c r="AY93" i="6"/>
  <c r="AM93" i="6"/>
  <c r="AK93" i="6"/>
  <c r="AH93" i="6"/>
  <c r="AC93" i="6"/>
  <c r="AE93" i="6" s="1"/>
  <c r="AA93" i="6"/>
  <c r="O93" i="6"/>
  <c r="L93" i="6"/>
  <c r="M93" i="6" s="1"/>
  <c r="N93" i="6" s="1"/>
  <c r="F93" i="6"/>
  <c r="B93" i="6"/>
  <c r="AY92" i="6"/>
  <c r="AM92" i="6"/>
  <c r="AK92" i="6"/>
  <c r="AH92" i="6"/>
  <c r="AC92" i="6"/>
  <c r="AE92" i="6" s="1"/>
  <c r="AA92" i="6"/>
  <c r="O92" i="6"/>
  <c r="L92" i="6"/>
  <c r="M92" i="6" s="1"/>
  <c r="N92" i="6" s="1"/>
  <c r="F92" i="6"/>
  <c r="B92" i="6"/>
  <c r="AY91" i="6"/>
  <c r="AM91" i="6"/>
  <c r="AK91" i="6"/>
  <c r="AH91" i="6"/>
  <c r="AC91" i="6"/>
  <c r="AE91" i="6" s="1"/>
  <c r="AA91" i="6"/>
  <c r="O91" i="6"/>
  <c r="P91" i="6" s="1"/>
  <c r="N91" i="6"/>
  <c r="M91" i="6"/>
  <c r="L91" i="6"/>
  <c r="F91" i="6"/>
  <c r="AM88" i="6"/>
  <c r="AK88" i="6"/>
  <c r="AH88" i="6"/>
  <c r="AE88" i="6"/>
  <c r="AC88" i="6"/>
  <c r="F88" i="6"/>
  <c r="B88" i="6"/>
  <c r="AY87" i="6"/>
  <c r="AM87" i="6"/>
  <c r="AK87" i="6"/>
  <c r="AH87" i="6"/>
  <c r="AE87" i="6"/>
  <c r="AC87" i="6"/>
  <c r="AA87" i="6"/>
  <c r="Q87" i="6"/>
  <c r="M87" i="6"/>
  <c r="L87" i="6"/>
  <c r="O87" i="6" s="1"/>
  <c r="P87" i="6" s="1"/>
  <c r="F87" i="6"/>
  <c r="B87" i="6"/>
  <c r="AY86" i="6"/>
  <c r="AM86" i="6"/>
  <c r="AK86" i="6"/>
  <c r="AH86" i="6"/>
  <c r="AE86" i="6"/>
  <c r="AC86" i="6"/>
  <c r="AA86" i="6"/>
  <c r="Q86" i="6"/>
  <c r="M86" i="6"/>
  <c r="L86" i="6"/>
  <c r="O86" i="6" s="1"/>
  <c r="P86" i="6" s="1"/>
  <c r="F86" i="6"/>
  <c r="B86" i="6"/>
  <c r="AY85" i="6"/>
  <c r="AM85" i="6"/>
  <c r="AK85" i="6"/>
  <c r="AH85" i="6"/>
  <c r="AE85" i="6"/>
  <c r="AC85" i="6"/>
  <c r="AA85" i="6"/>
  <c r="L85" i="6"/>
  <c r="F85" i="6"/>
  <c r="AM82" i="6"/>
  <c r="AK82" i="6"/>
  <c r="AH82" i="6"/>
  <c r="AC82" i="6"/>
  <c r="AE82" i="6" s="1"/>
  <c r="F82" i="6"/>
  <c r="B82" i="6"/>
  <c r="AY81" i="6"/>
  <c r="AM81" i="6"/>
  <c r="AK81" i="6"/>
  <c r="AH81" i="6"/>
  <c r="AC81" i="6"/>
  <c r="AE81" i="6" s="1"/>
  <c r="AA81" i="6"/>
  <c r="O81" i="6"/>
  <c r="L81" i="6"/>
  <c r="M81" i="6" s="1"/>
  <c r="N81" i="6" s="1"/>
  <c r="F81" i="6"/>
  <c r="B81" i="6"/>
  <c r="AY80" i="6"/>
  <c r="AM80" i="6"/>
  <c r="AK80" i="6"/>
  <c r="AH80" i="6"/>
  <c r="AC80" i="6"/>
  <c r="AE80" i="6" s="1"/>
  <c r="AA80" i="6"/>
  <c r="O80" i="6"/>
  <c r="L80" i="6"/>
  <c r="M80" i="6" s="1"/>
  <c r="N80" i="6" s="1"/>
  <c r="F80" i="6"/>
  <c r="B80" i="6"/>
  <c r="AY79" i="6"/>
  <c r="AM79" i="6"/>
  <c r="AK79" i="6"/>
  <c r="AH79" i="6"/>
  <c r="AC79" i="6"/>
  <c r="AE79" i="6" s="1"/>
  <c r="AA79" i="6"/>
  <c r="O79" i="6"/>
  <c r="P79" i="6" s="1"/>
  <c r="N79" i="6"/>
  <c r="M79" i="6"/>
  <c r="L79" i="6"/>
  <c r="F79" i="6"/>
  <c r="AM76" i="6"/>
  <c r="AK76" i="6"/>
  <c r="AH76" i="6"/>
  <c r="AE76" i="6"/>
  <c r="AC76" i="6"/>
  <c r="F76" i="6"/>
  <c r="B76" i="6"/>
  <c r="AY75" i="6"/>
  <c r="AM75" i="6"/>
  <c r="AK75" i="6"/>
  <c r="AH75" i="6"/>
  <c r="AE75" i="6"/>
  <c r="AC75" i="6"/>
  <c r="AA75" i="6"/>
  <c r="M75" i="6"/>
  <c r="L75" i="6"/>
  <c r="O75" i="6" s="1"/>
  <c r="P75" i="6" s="1"/>
  <c r="F75" i="6"/>
  <c r="B75" i="6"/>
  <c r="AY74" i="6"/>
  <c r="AM74" i="6"/>
  <c r="AK74" i="6"/>
  <c r="AH74" i="6"/>
  <c r="AE74" i="6"/>
  <c r="AC74" i="6"/>
  <c r="AA74" i="6"/>
  <c r="L74" i="6"/>
  <c r="F74" i="6"/>
  <c r="B74" i="6"/>
  <c r="AY73" i="6"/>
  <c r="AM73" i="6"/>
  <c r="AK73" i="6"/>
  <c r="AH73" i="6"/>
  <c r="AE73" i="6"/>
  <c r="AC73" i="6"/>
  <c r="AA73" i="6"/>
  <c r="L73" i="6"/>
  <c r="F73" i="6"/>
  <c r="AM70" i="6"/>
  <c r="AK70" i="6"/>
  <c r="Z70" i="6"/>
  <c r="E70" i="6"/>
  <c r="AD70" i="6" s="1"/>
  <c r="C70" i="6"/>
  <c r="AG69" i="6"/>
  <c r="AF69" i="6"/>
  <c r="AH69" i="6" s="1"/>
  <c r="AC69" i="6"/>
  <c r="AB69" i="6"/>
  <c r="W69" i="6" s="1"/>
  <c r="Y69" i="6"/>
  <c r="X69" i="6"/>
  <c r="U69" i="6"/>
  <c r="T69" i="6"/>
  <c r="K69" i="6"/>
  <c r="G69" i="6"/>
  <c r="E69" i="6"/>
  <c r="AD69" i="6" s="1"/>
  <c r="C69" i="6"/>
  <c r="AY69" i="6" s="1"/>
  <c r="AG68" i="6"/>
  <c r="AB68" i="6"/>
  <c r="W68" i="6"/>
  <c r="E68" i="6"/>
  <c r="AC68" i="6" s="1"/>
  <c r="AI67" i="6"/>
  <c r="AG67" i="6"/>
  <c r="AD67" i="6"/>
  <c r="AB67" i="6"/>
  <c r="AA67" i="6"/>
  <c r="Z67" i="6"/>
  <c r="W67" i="6"/>
  <c r="V67" i="6"/>
  <c r="S67" i="6"/>
  <c r="G67" i="6"/>
  <c r="E67" i="6"/>
  <c r="AF67" i="6" s="1"/>
  <c r="AH67" i="6" s="1"/>
  <c r="D67" i="6"/>
  <c r="C67" i="6"/>
  <c r="AK67" i="6" s="1"/>
  <c r="AM64" i="6"/>
  <c r="AK64" i="6"/>
  <c r="AH64" i="6"/>
  <c r="AE64" i="6"/>
  <c r="AC64" i="6"/>
  <c r="F64" i="6"/>
  <c r="B64" i="6"/>
  <c r="AY63" i="6"/>
  <c r="AM63" i="6"/>
  <c r="AK63" i="6"/>
  <c r="AH63" i="6"/>
  <c r="AC63" i="6"/>
  <c r="AE63" i="6" s="1"/>
  <c r="AA63" i="6"/>
  <c r="Q63" i="6"/>
  <c r="O63" i="6"/>
  <c r="P63" i="6" s="1"/>
  <c r="M63" i="6"/>
  <c r="N63" i="6" s="1"/>
  <c r="L63" i="6"/>
  <c r="F63" i="6"/>
  <c r="B63" i="6"/>
  <c r="AY62" i="6"/>
  <c r="AM62" i="6"/>
  <c r="AK62" i="6"/>
  <c r="AH62" i="6"/>
  <c r="AC62" i="6"/>
  <c r="AE62" i="6" s="1"/>
  <c r="AA62" i="6"/>
  <c r="Q62" i="6"/>
  <c r="O62" i="6"/>
  <c r="P62" i="6" s="1"/>
  <c r="M62" i="6"/>
  <c r="N62" i="6" s="1"/>
  <c r="L62" i="6"/>
  <c r="F62" i="6"/>
  <c r="B62" i="6"/>
  <c r="AY61" i="6"/>
  <c r="AM61" i="6"/>
  <c r="AK61" i="6"/>
  <c r="AH61" i="6"/>
  <c r="AC61" i="6"/>
  <c r="AE61" i="6" s="1"/>
  <c r="AA61" i="6"/>
  <c r="L61" i="6"/>
  <c r="F61" i="6"/>
  <c r="AM58" i="6"/>
  <c r="AK58" i="6"/>
  <c r="AH58" i="6"/>
  <c r="AC58" i="6"/>
  <c r="AE58" i="6" s="1"/>
  <c r="F58" i="6"/>
  <c r="B58" i="6"/>
  <c r="AY57" i="6"/>
  <c r="AM57" i="6"/>
  <c r="AK57" i="6"/>
  <c r="AH57" i="6"/>
  <c r="AC57" i="6"/>
  <c r="AE57" i="6" s="1"/>
  <c r="AA57" i="6"/>
  <c r="O57" i="6"/>
  <c r="Q57" i="6" s="1"/>
  <c r="L57" i="6"/>
  <c r="F57" i="6"/>
  <c r="B57" i="6"/>
  <c r="AY56" i="6"/>
  <c r="AM56" i="6"/>
  <c r="AK56" i="6"/>
  <c r="AH56" i="6"/>
  <c r="AC56" i="6"/>
  <c r="AE56" i="6" s="1"/>
  <c r="AA56" i="6"/>
  <c r="O56" i="6"/>
  <c r="Q56" i="6" s="1"/>
  <c r="L56" i="6"/>
  <c r="M56" i="6" s="1"/>
  <c r="F56" i="6"/>
  <c r="B56" i="6"/>
  <c r="AY55" i="6"/>
  <c r="AM55" i="6"/>
  <c r="AK55" i="6"/>
  <c r="AH55" i="6"/>
  <c r="AC55" i="6"/>
  <c r="AE55" i="6" s="1"/>
  <c r="AA55" i="6"/>
  <c r="O55" i="6"/>
  <c r="P55" i="6" s="1"/>
  <c r="L55" i="6"/>
  <c r="M55" i="6" s="1"/>
  <c r="N55" i="6" s="1"/>
  <c r="F55" i="6"/>
  <c r="AM52" i="6"/>
  <c r="AK52" i="6"/>
  <c r="AH52" i="6"/>
  <c r="AE52" i="6"/>
  <c r="AC52" i="6"/>
  <c r="F52" i="6"/>
  <c r="B52" i="6"/>
  <c r="AY51" i="6"/>
  <c r="AM51" i="6"/>
  <c r="AK51" i="6"/>
  <c r="AH51" i="6"/>
  <c r="AC51" i="6"/>
  <c r="AE51" i="6" s="1"/>
  <c r="AA51" i="6"/>
  <c r="Q51" i="6"/>
  <c r="O51" i="6"/>
  <c r="P51" i="6" s="1"/>
  <c r="M51" i="6"/>
  <c r="N51" i="6" s="1"/>
  <c r="L51" i="6"/>
  <c r="F51" i="6"/>
  <c r="B51" i="6"/>
  <c r="AY50" i="6"/>
  <c r="AM50" i="6"/>
  <c r="AK50" i="6"/>
  <c r="AH50" i="6"/>
  <c r="AC50" i="6"/>
  <c r="AE50" i="6" s="1"/>
  <c r="AA50" i="6"/>
  <c r="Q50" i="6"/>
  <c r="O50" i="6"/>
  <c r="P50" i="6" s="1"/>
  <c r="M50" i="6"/>
  <c r="N50" i="6" s="1"/>
  <c r="L50" i="6"/>
  <c r="F50" i="6"/>
  <c r="B50" i="6"/>
  <c r="AY49" i="6"/>
  <c r="AM49" i="6"/>
  <c r="AK49" i="6"/>
  <c r="AH49" i="6"/>
  <c r="AC49" i="6"/>
  <c r="AE49" i="6" s="1"/>
  <c r="AA49" i="6"/>
  <c r="L49" i="6"/>
  <c r="F49" i="6"/>
  <c r="AM46" i="6"/>
  <c r="AK46" i="6"/>
  <c r="AH46" i="6"/>
  <c r="AC46" i="6"/>
  <c r="AE46" i="6" s="1"/>
  <c r="F46" i="6"/>
  <c r="B46" i="6"/>
  <c r="AY45" i="6"/>
  <c r="AM45" i="6"/>
  <c r="AK45" i="6"/>
  <c r="AH45" i="6"/>
  <c r="AC45" i="6"/>
  <c r="AE45" i="6" s="1"/>
  <c r="AA45" i="6"/>
  <c r="O45" i="6"/>
  <c r="Q45" i="6" s="1"/>
  <c r="L45" i="6"/>
  <c r="M45" i="6" s="1"/>
  <c r="F45" i="6"/>
  <c r="B45" i="6"/>
  <c r="AY44" i="6"/>
  <c r="AM44" i="6"/>
  <c r="AK44" i="6"/>
  <c r="AH44" i="6"/>
  <c r="AC44" i="6"/>
  <c r="AE44" i="6" s="1"/>
  <c r="AA44" i="6"/>
  <c r="O44" i="6"/>
  <c r="Q44" i="6" s="1"/>
  <c r="L44" i="6"/>
  <c r="F44" i="6"/>
  <c r="B44" i="6"/>
  <c r="AY43" i="6"/>
  <c r="AM43" i="6"/>
  <c r="AK43" i="6"/>
  <c r="AH43" i="6"/>
  <c r="AC43" i="6"/>
  <c r="AE43" i="6" s="1"/>
  <c r="AA43" i="6"/>
  <c r="O43" i="6"/>
  <c r="P43" i="6" s="1"/>
  <c r="L43" i="6"/>
  <c r="M43" i="6" s="1"/>
  <c r="N43" i="6" s="1"/>
  <c r="F43" i="6"/>
  <c r="AM40" i="6"/>
  <c r="AK40" i="6"/>
  <c r="AH40" i="6"/>
  <c r="AE40" i="6"/>
  <c r="AC40" i="6"/>
  <c r="F40" i="6"/>
  <c r="B40" i="6"/>
  <c r="AY39" i="6"/>
  <c r="AM39" i="6"/>
  <c r="AK39" i="6"/>
  <c r="AH39" i="6"/>
  <c r="AC39" i="6"/>
  <c r="AE39" i="6" s="1"/>
  <c r="AA39" i="6"/>
  <c r="O39" i="6"/>
  <c r="P39" i="6" s="1"/>
  <c r="L39" i="6"/>
  <c r="F39" i="6"/>
  <c r="B39" i="6"/>
  <c r="AY38" i="6"/>
  <c r="AM38" i="6"/>
  <c r="AK38" i="6"/>
  <c r="AH38" i="6"/>
  <c r="AC38" i="6"/>
  <c r="AE38" i="6" s="1"/>
  <c r="AA38" i="6"/>
  <c r="Q38" i="6"/>
  <c r="O38" i="6"/>
  <c r="P38" i="6" s="1"/>
  <c r="M38" i="6" s="1"/>
  <c r="N38" i="6" s="1"/>
  <c r="L38" i="6"/>
  <c r="F38" i="6"/>
  <c r="B38" i="6"/>
  <c r="AY37" i="6"/>
  <c r="AM37" i="6"/>
  <c r="AK37" i="6"/>
  <c r="AH37" i="6"/>
  <c r="Q39" i="6" s="1"/>
  <c r="AC37" i="6"/>
  <c r="AE37" i="6" s="1"/>
  <c r="AA37" i="6"/>
  <c r="L37" i="6"/>
  <c r="F37" i="6"/>
  <c r="AM34" i="6"/>
  <c r="AK34" i="6"/>
  <c r="AH34" i="6"/>
  <c r="AC34" i="6"/>
  <c r="AE34" i="6" s="1"/>
  <c r="F34" i="6"/>
  <c r="B34" i="6"/>
  <c r="AY33" i="6"/>
  <c r="AM33" i="6"/>
  <c r="AK33" i="6"/>
  <c r="AH33" i="6"/>
  <c r="AC33" i="6"/>
  <c r="AE33" i="6" s="1"/>
  <c r="AA33" i="6"/>
  <c r="O33" i="6"/>
  <c r="L33" i="6"/>
  <c r="M33" i="6" s="1"/>
  <c r="F33" i="6"/>
  <c r="B33" i="6"/>
  <c r="AY32" i="6"/>
  <c r="AM32" i="6"/>
  <c r="AK32" i="6"/>
  <c r="AH32" i="6"/>
  <c r="AC32" i="6"/>
  <c r="AE32" i="6" s="1"/>
  <c r="AA32" i="6"/>
  <c r="O32" i="6"/>
  <c r="L32" i="6"/>
  <c r="M32" i="6" s="1"/>
  <c r="F32" i="6"/>
  <c r="B32" i="6"/>
  <c r="AY31" i="6"/>
  <c r="AM31" i="6"/>
  <c r="AK31" i="6"/>
  <c r="AH31" i="6"/>
  <c r="AC31" i="6"/>
  <c r="AE31" i="6" s="1"/>
  <c r="AA31" i="6"/>
  <c r="O31" i="6"/>
  <c r="P31" i="6" s="1"/>
  <c r="N31" i="6"/>
  <c r="L31" i="6"/>
  <c r="M31" i="6" s="1"/>
  <c r="F31" i="6"/>
  <c r="AM28" i="6"/>
  <c r="AK28" i="6"/>
  <c r="AH28" i="6"/>
  <c r="AE28" i="6"/>
  <c r="AC28" i="6"/>
  <c r="F28" i="6"/>
  <c r="B28" i="6"/>
  <c r="AY27" i="6"/>
  <c r="AM27" i="6"/>
  <c r="AK27" i="6"/>
  <c r="AH27" i="6"/>
  <c r="AC27" i="6"/>
  <c r="AE27" i="6" s="1"/>
  <c r="AA27" i="6"/>
  <c r="Q27" i="6"/>
  <c r="O27" i="6"/>
  <c r="P27" i="6" s="1"/>
  <c r="M27" i="6"/>
  <c r="N27" i="6" s="1"/>
  <c r="L27" i="6"/>
  <c r="F27" i="6"/>
  <c r="B27" i="6"/>
  <c r="AY26" i="6"/>
  <c r="AM26" i="6"/>
  <c r="AK26" i="6"/>
  <c r="AH26" i="6"/>
  <c r="AC26" i="6"/>
  <c r="AE26" i="6" s="1"/>
  <c r="AA26" i="6"/>
  <c r="Q26" i="6"/>
  <c r="O26" i="6"/>
  <c r="P26" i="6" s="1"/>
  <c r="M26" i="6"/>
  <c r="N26" i="6" s="1"/>
  <c r="L26" i="6"/>
  <c r="F26" i="6"/>
  <c r="B26" i="6"/>
  <c r="AY25" i="6"/>
  <c r="AM25" i="6"/>
  <c r="AK25" i="6"/>
  <c r="AH25" i="6"/>
  <c r="AC25" i="6"/>
  <c r="AE25" i="6" s="1"/>
  <c r="AA25" i="6"/>
  <c r="L25" i="6"/>
  <c r="F25" i="6"/>
  <c r="AM22" i="6"/>
  <c r="AK22" i="6"/>
  <c r="AH22" i="6"/>
  <c r="AC22" i="6"/>
  <c r="AE22" i="6" s="1"/>
  <c r="F22" i="6"/>
  <c r="B22" i="6"/>
  <c r="AY21" i="6"/>
  <c r="AM21" i="6"/>
  <c r="AK21" i="6"/>
  <c r="AH21" i="6"/>
  <c r="AC21" i="6"/>
  <c r="AE21" i="6" s="1"/>
  <c r="AA21" i="6"/>
  <c r="O21" i="6"/>
  <c r="L21" i="6"/>
  <c r="M21" i="6" s="1"/>
  <c r="F21" i="6"/>
  <c r="B21" i="6"/>
  <c r="AY20" i="6"/>
  <c r="AM20" i="6"/>
  <c r="AK20" i="6"/>
  <c r="AH20" i="6"/>
  <c r="AC20" i="6"/>
  <c r="AE20" i="6" s="1"/>
  <c r="AA20" i="6"/>
  <c r="O20" i="6"/>
  <c r="L20" i="6"/>
  <c r="M20" i="6" s="1"/>
  <c r="F20" i="6"/>
  <c r="B20" i="6"/>
  <c r="AY19" i="6"/>
  <c r="AM19" i="6"/>
  <c r="AK19" i="6"/>
  <c r="AH19" i="6"/>
  <c r="AE19" i="6"/>
  <c r="AC19" i="6"/>
  <c r="AA19" i="6"/>
  <c r="O19" i="6"/>
  <c r="P19" i="6" s="1"/>
  <c r="N19" i="6"/>
  <c r="L19" i="6"/>
  <c r="M19" i="6" s="1"/>
  <c r="F19" i="6"/>
  <c r="AM16" i="6"/>
  <c r="AK16" i="6"/>
  <c r="AH16" i="6"/>
  <c r="AE16" i="6"/>
  <c r="AC16" i="6"/>
  <c r="F16" i="6"/>
  <c r="B16" i="6"/>
  <c r="AY15" i="6"/>
  <c r="AM15" i="6"/>
  <c r="AK15" i="6"/>
  <c r="AH15" i="6"/>
  <c r="AC15" i="6"/>
  <c r="AE15" i="6" s="1"/>
  <c r="AA15" i="6"/>
  <c r="Q15" i="6"/>
  <c r="O15" i="6"/>
  <c r="P15" i="6" s="1"/>
  <c r="M15" i="6"/>
  <c r="N15" i="6" s="1"/>
  <c r="L15" i="6"/>
  <c r="F15" i="6"/>
  <c r="B15" i="6"/>
  <c r="AY14" i="6"/>
  <c r="AM14" i="6"/>
  <c r="AK14" i="6"/>
  <c r="AH14" i="6"/>
  <c r="AC14" i="6"/>
  <c r="AE14" i="6" s="1"/>
  <c r="AA14" i="6"/>
  <c r="Q14" i="6"/>
  <c r="O14" i="6"/>
  <c r="P14" i="6" s="1"/>
  <c r="N14" i="6"/>
  <c r="M14" i="6"/>
  <c r="L14" i="6"/>
  <c r="F14" i="6"/>
  <c r="B14" i="6"/>
  <c r="AY13" i="6"/>
  <c r="AM13" i="6"/>
  <c r="AK13" i="6"/>
  <c r="AH13" i="6"/>
  <c r="AC13" i="6"/>
  <c r="AE13" i="6" s="1"/>
  <c r="AA13" i="6"/>
  <c r="M13" i="6"/>
  <c r="L13" i="6"/>
  <c r="F13" i="6"/>
  <c r="AM10" i="6"/>
  <c r="AK10" i="6"/>
  <c r="AB10" i="6"/>
  <c r="E10" i="6"/>
  <c r="Y10" i="6" s="1"/>
  <c r="AG9" i="6"/>
  <c r="AF9" i="6"/>
  <c r="AH9" i="6" s="1"/>
  <c r="AD9" i="6"/>
  <c r="AC9" i="6"/>
  <c r="AB9" i="6"/>
  <c r="W9" i="6" s="1"/>
  <c r="Z9" i="6"/>
  <c r="Y9" i="6"/>
  <c r="X9" i="6"/>
  <c r="V9" i="6"/>
  <c r="U9" i="6"/>
  <c r="T9" i="6"/>
  <c r="Q9" i="6"/>
  <c r="M9" i="6"/>
  <c r="K9" i="6"/>
  <c r="G9" i="6"/>
  <c r="H9" i="6" s="1"/>
  <c r="E9" i="6"/>
  <c r="AI9" i="6" s="1"/>
  <c r="D9" i="6"/>
  <c r="C9" i="6"/>
  <c r="AY9" i="6" s="1"/>
  <c r="AG8" i="6"/>
  <c r="AC8" i="6"/>
  <c r="AB8" i="6"/>
  <c r="W8" i="6" s="1"/>
  <c r="Y8" i="6"/>
  <c r="U8" i="6"/>
  <c r="G8" i="6"/>
  <c r="H8" i="6" s="1"/>
  <c r="E8" i="6"/>
  <c r="AD8" i="6" s="1"/>
  <c r="C8" i="6"/>
  <c r="AY8" i="6" s="1"/>
  <c r="AI7" i="6"/>
  <c r="AG7" i="6"/>
  <c r="AE7" i="6"/>
  <c r="AD7" i="6"/>
  <c r="AC7" i="6"/>
  <c r="AB7" i="6"/>
  <c r="AA7" i="6"/>
  <c r="Z7" i="6"/>
  <c r="Y7" i="6"/>
  <c r="W7" i="6"/>
  <c r="V7" i="6"/>
  <c r="U7" i="6"/>
  <c r="S7" i="6"/>
  <c r="P7" i="6"/>
  <c r="O7" i="6"/>
  <c r="M7" i="6"/>
  <c r="K7" i="6"/>
  <c r="H7" i="6"/>
  <c r="G7" i="6"/>
  <c r="E7" i="6"/>
  <c r="AF7" i="6" s="1"/>
  <c r="AH7" i="6" s="1"/>
  <c r="D7" i="6"/>
  <c r="C7" i="6"/>
  <c r="AK7" i="6" s="1"/>
  <c r="AF4" i="6"/>
  <c r="W104" i="5"/>
  <c r="W103" i="5"/>
  <c r="W102" i="5"/>
  <c r="W101" i="5"/>
  <c r="W100" i="5"/>
  <c r="W99" i="5"/>
  <c r="W94" i="5"/>
  <c r="S90" i="5"/>
  <c r="S89" i="5"/>
  <c r="S88" i="5"/>
  <c r="S87" i="5"/>
  <c r="S86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AI80" i="5"/>
  <c r="Q80" i="5"/>
  <c r="T78" i="5"/>
  <c r="S78" i="5"/>
  <c r="T77" i="5"/>
  <c r="S77" i="5"/>
  <c r="T76" i="5"/>
  <c r="S76" i="5"/>
  <c r="T75" i="5"/>
  <c r="S75" i="5"/>
  <c r="T74" i="5"/>
  <c r="S74" i="5"/>
  <c r="T73" i="5"/>
  <c r="S73" i="5"/>
  <c r="T72" i="5"/>
  <c r="S72" i="5"/>
  <c r="T71" i="5"/>
  <c r="S71" i="5"/>
  <c r="T70" i="5"/>
  <c r="S70" i="5"/>
  <c r="T69" i="5"/>
  <c r="S69" i="5"/>
  <c r="T68" i="5"/>
  <c r="S68" i="5"/>
  <c r="T67" i="5"/>
  <c r="S67" i="5"/>
  <c r="T66" i="5"/>
  <c r="S66" i="5"/>
  <c r="T65" i="5"/>
  <c r="S65" i="5"/>
  <c r="T64" i="5"/>
  <c r="S64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W60" i="5"/>
  <c r="W57" i="5"/>
  <c r="W56" i="5"/>
  <c r="W93" i="5" s="1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W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Q42" i="5" s="1"/>
  <c r="C40" i="5"/>
  <c r="B40" i="5"/>
  <c r="N42" i="5" s="1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AI19" i="5"/>
  <c r="AI40" i="5" s="1"/>
  <c r="AI6" i="5" s="1"/>
  <c r="AH19" i="5"/>
  <c r="AH40" i="5" s="1"/>
  <c r="AH6" i="5" s="1"/>
  <c r="AG19" i="5"/>
  <c r="AG40" i="5" s="1"/>
  <c r="AG6" i="5" s="1"/>
  <c r="AF19" i="5"/>
  <c r="AF40" i="5" s="1"/>
  <c r="AF6" i="5" s="1"/>
  <c r="AE19" i="5"/>
  <c r="AE40" i="5" s="1"/>
  <c r="AE6" i="5" s="1"/>
  <c r="AD19" i="5"/>
  <c r="AD40" i="5" s="1"/>
  <c r="AD6" i="5" s="1"/>
  <c r="AC19" i="5"/>
  <c r="AC40" i="5" s="1"/>
  <c r="AC6" i="5" s="1"/>
  <c r="AB19" i="5"/>
  <c r="AB40" i="5" s="1"/>
  <c r="AB6" i="5" s="1"/>
  <c r="AA19" i="5"/>
  <c r="AA40" i="5" s="1"/>
  <c r="AA6" i="5" s="1"/>
  <c r="Z19" i="5"/>
  <c r="Z40" i="5" s="1"/>
  <c r="Z6" i="5" s="1"/>
  <c r="Y19" i="5"/>
  <c r="Y40" i="5" s="1"/>
  <c r="Y6" i="5" s="1"/>
  <c r="X19" i="5"/>
  <c r="X40" i="5" s="1"/>
  <c r="X6" i="5" s="1"/>
  <c r="W19" i="5"/>
  <c r="V19" i="5"/>
  <c r="V40" i="5" s="1"/>
  <c r="V6" i="5" s="1"/>
  <c r="U19" i="5"/>
  <c r="U40" i="5" s="1"/>
  <c r="U6" i="5" s="1"/>
  <c r="T19" i="5"/>
  <c r="T40" i="5" s="1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S17" i="5"/>
  <c r="S82" i="5" s="1"/>
  <c r="A17" i="5"/>
  <c r="A82" i="5" s="1"/>
  <c r="W13" i="5"/>
  <c r="W12" i="5"/>
  <c r="W11" i="5"/>
  <c r="W8" i="5"/>
  <c r="W6" i="5"/>
  <c r="Q6" i="5"/>
  <c r="P6" i="5"/>
  <c r="O6" i="5"/>
  <c r="N6" i="5"/>
  <c r="M6" i="5"/>
  <c r="L6" i="5"/>
  <c r="K6" i="5"/>
  <c r="J6" i="5"/>
  <c r="I6" i="5"/>
  <c r="H6" i="5"/>
  <c r="G6" i="5"/>
  <c r="F6" i="5"/>
  <c r="E6" i="5"/>
  <c r="M7" i="5" s="1"/>
  <c r="D6" i="5"/>
  <c r="Q7" i="5" s="1"/>
  <c r="Q8" i="5" s="1"/>
  <c r="C6" i="5"/>
  <c r="B6" i="5"/>
  <c r="N7" i="5" s="1"/>
  <c r="N8" i="5" s="1"/>
  <c r="AI5" i="5"/>
  <c r="W5" i="5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V5" i="5"/>
  <c r="U5" i="5"/>
  <c r="T5" i="5"/>
  <c r="Q5" i="5"/>
  <c r="E5" i="5"/>
  <c r="F5" i="5" s="1"/>
  <c r="G5" i="5" s="1"/>
  <c r="H5" i="5" s="1"/>
  <c r="I5" i="5" s="1"/>
  <c r="J5" i="5" s="1"/>
  <c r="K5" i="5" s="1"/>
  <c r="L5" i="5" s="1"/>
  <c r="M5" i="5" s="1"/>
  <c r="N5" i="5" s="1"/>
  <c r="O5" i="5" s="1"/>
  <c r="P5" i="5" s="1"/>
  <c r="D5" i="5"/>
  <c r="C5" i="5"/>
  <c r="B5" i="5"/>
  <c r="S1" i="5"/>
  <c r="AP271" i="4"/>
  <c r="AO271" i="4"/>
  <c r="AN271" i="4"/>
  <c r="S271" i="4"/>
  <c r="R271" i="4"/>
  <c r="O271" i="4"/>
  <c r="P271" i="4" s="1"/>
  <c r="N271" i="4"/>
  <c r="V271" i="4" s="1"/>
  <c r="K271" i="4"/>
  <c r="T271" i="4" s="1"/>
  <c r="AP270" i="4"/>
  <c r="AO270" i="4"/>
  <c r="AN270" i="4"/>
  <c r="T270" i="4"/>
  <c r="S270" i="4"/>
  <c r="U270" i="4" s="1"/>
  <c r="R270" i="4"/>
  <c r="O270" i="4"/>
  <c r="P270" i="4" s="1"/>
  <c r="N270" i="4"/>
  <c r="V270" i="4" s="1"/>
  <c r="K270" i="4"/>
  <c r="AP269" i="4"/>
  <c r="AO269" i="4"/>
  <c r="AN269" i="4"/>
  <c r="U269" i="4"/>
  <c r="T269" i="4"/>
  <c r="S269" i="4"/>
  <c r="R269" i="4"/>
  <c r="P269" i="4"/>
  <c r="O269" i="4"/>
  <c r="N269" i="4"/>
  <c r="V269" i="4" s="1"/>
  <c r="K269" i="4"/>
  <c r="AP268" i="4"/>
  <c r="AO268" i="4"/>
  <c r="AN268" i="4"/>
  <c r="S268" i="4"/>
  <c r="R268" i="4"/>
  <c r="P268" i="4"/>
  <c r="O268" i="4"/>
  <c r="K268" i="4"/>
  <c r="N268" i="4" s="1"/>
  <c r="V268" i="4" s="1"/>
  <c r="AP267" i="4"/>
  <c r="AO267" i="4"/>
  <c r="AN267" i="4"/>
  <c r="S267" i="4"/>
  <c r="U267" i="4" s="1"/>
  <c r="R267" i="4"/>
  <c r="P267" i="4"/>
  <c r="O267" i="4"/>
  <c r="N267" i="4"/>
  <c r="V267" i="4" s="1"/>
  <c r="K267" i="4"/>
  <c r="T267" i="4" s="1"/>
  <c r="AP266" i="4"/>
  <c r="AO266" i="4"/>
  <c r="AN266" i="4"/>
  <c r="T266" i="4"/>
  <c r="S266" i="4"/>
  <c r="U266" i="4" s="1"/>
  <c r="R266" i="4"/>
  <c r="O266" i="4"/>
  <c r="P266" i="4" s="1"/>
  <c r="N266" i="4"/>
  <c r="V266" i="4" s="1"/>
  <c r="K266" i="4"/>
  <c r="AP265" i="4"/>
  <c r="AO265" i="4"/>
  <c r="AN265" i="4"/>
  <c r="U265" i="4"/>
  <c r="T265" i="4"/>
  <c r="S265" i="4"/>
  <c r="R265" i="4"/>
  <c r="P265" i="4"/>
  <c r="O265" i="4"/>
  <c r="N265" i="4"/>
  <c r="V265" i="4" s="1"/>
  <c r="K265" i="4"/>
  <c r="AP264" i="4"/>
  <c r="AO264" i="4"/>
  <c r="AN264" i="4"/>
  <c r="S264" i="4"/>
  <c r="R264" i="4"/>
  <c r="P264" i="4"/>
  <c r="O264" i="4"/>
  <c r="K264" i="4"/>
  <c r="N264" i="4" s="1"/>
  <c r="V264" i="4" s="1"/>
  <c r="Q263" i="4"/>
  <c r="AP260" i="4"/>
  <c r="AO260" i="4"/>
  <c r="AN260" i="4"/>
  <c r="T260" i="4"/>
  <c r="S260" i="4"/>
  <c r="U260" i="4" s="1"/>
  <c r="R260" i="4"/>
  <c r="O260" i="4"/>
  <c r="P260" i="4" s="1"/>
  <c r="N260" i="4"/>
  <c r="V260" i="4" s="1"/>
  <c r="K260" i="4"/>
  <c r="AP259" i="4"/>
  <c r="AO259" i="4"/>
  <c r="AN259" i="4"/>
  <c r="U259" i="4"/>
  <c r="T259" i="4"/>
  <c r="S259" i="4"/>
  <c r="R259" i="4"/>
  <c r="P259" i="4"/>
  <c r="O259" i="4"/>
  <c r="N259" i="4"/>
  <c r="V259" i="4" s="1"/>
  <c r="K259" i="4"/>
  <c r="AP258" i="4"/>
  <c r="AO258" i="4"/>
  <c r="AN258" i="4"/>
  <c r="S258" i="4"/>
  <c r="R258" i="4"/>
  <c r="P258" i="4"/>
  <c r="O258" i="4"/>
  <c r="K258" i="4"/>
  <c r="N258" i="4" s="1"/>
  <c r="V258" i="4" s="1"/>
  <c r="AP257" i="4"/>
  <c r="AO257" i="4"/>
  <c r="AN257" i="4"/>
  <c r="S257" i="4"/>
  <c r="U257" i="4" s="1"/>
  <c r="R257" i="4"/>
  <c r="P257" i="4"/>
  <c r="O257" i="4"/>
  <c r="N257" i="4"/>
  <c r="V257" i="4" s="1"/>
  <c r="K257" i="4"/>
  <c r="T257" i="4" s="1"/>
  <c r="AP256" i="4"/>
  <c r="AO256" i="4"/>
  <c r="AN256" i="4"/>
  <c r="T256" i="4"/>
  <c r="S256" i="4"/>
  <c r="U256" i="4" s="1"/>
  <c r="R256" i="4"/>
  <c r="O256" i="4"/>
  <c r="P256" i="4" s="1"/>
  <c r="N256" i="4"/>
  <c r="V256" i="4" s="1"/>
  <c r="K256" i="4"/>
  <c r="AP255" i="4"/>
  <c r="AO255" i="4"/>
  <c r="AN255" i="4"/>
  <c r="U255" i="4"/>
  <c r="T255" i="4"/>
  <c r="S255" i="4"/>
  <c r="R255" i="4"/>
  <c r="P255" i="4"/>
  <c r="O255" i="4"/>
  <c r="N255" i="4"/>
  <c r="V255" i="4" s="1"/>
  <c r="K255" i="4"/>
  <c r="AP254" i="4"/>
  <c r="AO254" i="4"/>
  <c r="AN254" i="4"/>
  <c r="S254" i="4"/>
  <c r="R254" i="4"/>
  <c r="P254" i="4"/>
  <c r="O254" i="4"/>
  <c r="K254" i="4"/>
  <c r="N254" i="4" s="1"/>
  <c r="V254" i="4" s="1"/>
  <c r="AP253" i="4"/>
  <c r="AO253" i="4"/>
  <c r="AN253" i="4"/>
  <c r="S253" i="4"/>
  <c r="R253" i="4"/>
  <c r="P253" i="4"/>
  <c r="O253" i="4"/>
  <c r="N253" i="4"/>
  <c r="V253" i="4" s="1"/>
  <c r="K253" i="4"/>
  <c r="T253" i="4" s="1"/>
  <c r="AP252" i="4"/>
  <c r="AO252" i="4"/>
  <c r="AN252" i="4"/>
  <c r="T252" i="4"/>
  <c r="S252" i="4"/>
  <c r="U252" i="4" s="1"/>
  <c r="R252" i="4"/>
  <c r="O252" i="4"/>
  <c r="P252" i="4" s="1"/>
  <c r="N252" i="4"/>
  <c r="V252" i="4" s="1"/>
  <c r="K252" i="4"/>
  <c r="AP251" i="4"/>
  <c r="AO251" i="4"/>
  <c r="AN251" i="4"/>
  <c r="U251" i="4"/>
  <c r="T251" i="4"/>
  <c r="S251" i="4"/>
  <c r="R251" i="4"/>
  <c r="P251" i="4"/>
  <c r="O251" i="4"/>
  <c r="N251" i="4"/>
  <c r="V251" i="4" s="1"/>
  <c r="K251" i="4"/>
  <c r="AP250" i="4"/>
  <c r="AO250" i="4"/>
  <c r="AN250" i="4"/>
  <c r="S250" i="4"/>
  <c r="R250" i="4"/>
  <c r="P250" i="4"/>
  <c r="O250" i="4"/>
  <c r="K250" i="4"/>
  <c r="N250" i="4" s="1"/>
  <c r="V250" i="4" s="1"/>
  <c r="AP249" i="4"/>
  <c r="AO249" i="4"/>
  <c r="AN249" i="4"/>
  <c r="S249" i="4"/>
  <c r="U249" i="4" s="1"/>
  <c r="R249" i="4"/>
  <c r="P249" i="4"/>
  <c r="O249" i="4"/>
  <c r="N249" i="4"/>
  <c r="V249" i="4" s="1"/>
  <c r="K249" i="4"/>
  <c r="T249" i="4" s="1"/>
  <c r="AP248" i="4"/>
  <c r="AO248" i="4"/>
  <c r="AN248" i="4"/>
  <c r="T248" i="4"/>
  <c r="S248" i="4"/>
  <c r="U248" i="4" s="1"/>
  <c r="R248" i="4"/>
  <c r="O248" i="4"/>
  <c r="P248" i="4" s="1"/>
  <c r="N248" i="4"/>
  <c r="V248" i="4" s="1"/>
  <c r="K248" i="4"/>
  <c r="Q247" i="4"/>
  <c r="AP244" i="4"/>
  <c r="AO244" i="4"/>
  <c r="AN244" i="4"/>
  <c r="S244" i="4"/>
  <c r="R244" i="4"/>
  <c r="P244" i="4"/>
  <c r="O244" i="4"/>
  <c r="K244" i="4"/>
  <c r="N244" i="4" s="1"/>
  <c r="V244" i="4" s="1"/>
  <c r="AP243" i="4"/>
  <c r="AO243" i="4"/>
  <c r="AN243" i="4"/>
  <c r="S243" i="4"/>
  <c r="R243" i="4"/>
  <c r="P243" i="4"/>
  <c r="O243" i="4"/>
  <c r="N243" i="4"/>
  <c r="V243" i="4" s="1"/>
  <c r="K243" i="4"/>
  <c r="T243" i="4" s="1"/>
  <c r="AP242" i="4"/>
  <c r="AO242" i="4"/>
  <c r="AN242" i="4"/>
  <c r="T242" i="4"/>
  <c r="S242" i="4"/>
  <c r="U242" i="4" s="1"/>
  <c r="R242" i="4"/>
  <c r="O242" i="4"/>
  <c r="P242" i="4" s="1"/>
  <c r="N242" i="4"/>
  <c r="V242" i="4" s="1"/>
  <c r="K242" i="4"/>
  <c r="AP241" i="4"/>
  <c r="AO241" i="4"/>
  <c r="AN241" i="4"/>
  <c r="U241" i="4"/>
  <c r="T241" i="4"/>
  <c r="S241" i="4"/>
  <c r="R241" i="4"/>
  <c r="P241" i="4"/>
  <c r="O241" i="4"/>
  <c r="N241" i="4"/>
  <c r="V241" i="4" s="1"/>
  <c r="K241" i="4"/>
  <c r="AP240" i="4"/>
  <c r="AO240" i="4"/>
  <c r="AN240" i="4"/>
  <c r="S240" i="4"/>
  <c r="R240" i="4"/>
  <c r="P240" i="4"/>
  <c r="O240" i="4"/>
  <c r="K240" i="4"/>
  <c r="N240" i="4" s="1"/>
  <c r="V240" i="4" s="1"/>
  <c r="AP239" i="4"/>
  <c r="AO239" i="4"/>
  <c r="AN239" i="4"/>
  <c r="S239" i="4"/>
  <c r="U239" i="4" s="1"/>
  <c r="R239" i="4"/>
  <c r="P239" i="4"/>
  <c r="O239" i="4"/>
  <c r="N239" i="4"/>
  <c r="V239" i="4" s="1"/>
  <c r="K239" i="4"/>
  <c r="T239" i="4" s="1"/>
  <c r="AP238" i="4"/>
  <c r="AO238" i="4"/>
  <c r="AN238" i="4"/>
  <c r="T238" i="4"/>
  <c r="S238" i="4"/>
  <c r="U238" i="4" s="1"/>
  <c r="R238" i="4"/>
  <c r="O238" i="4"/>
  <c r="P238" i="4" s="1"/>
  <c r="N238" i="4"/>
  <c r="V238" i="4" s="1"/>
  <c r="K238" i="4"/>
  <c r="AP237" i="4"/>
  <c r="AO237" i="4"/>
  <c r="AN237" i="4"/>
  <c r="U237" i="4"/>
  <c r="T237" i="4"/>
  <c r="S237" i="4"/>
  <c r="R237" i="4"/>
  <c r="P237" i="4"/>
  <c r="O237" i="4"/>
  <c r="N237" i="4"/>
  <c r="V237" i="4" s="1"/>
  <c r="K237" i="4"/>
  <c r="AP236" i="4"/>
  <c r="AO236" i="4"/>
  <c r="AN236" i="4"/>
  <c r="S236" i="4"/>
  <c r="R236" i="4"/>
  <c r="P236" i="4"/>
  <c r="O236" i="4"/>
  <c r="K236" i="4"/>
  <c r="N236" i="4" s="1"/>
  <c r="V236" i="4" s="1"/>
  <c r="AP235" i="4"/>
  <c r="AO235" i="4"/>
  <c r="AN235" i="4"/>
  <c r="S235" i="4"/>
  <c r="R235" i="4"/>
  <c r="P235" i="4"/>
  <c r="O235" i="4"/>
  <c r="N235" i="4"/>
  <c r="V235" i="4" s="1"/>
  <c r="K235" i="4"/>
  <c r="T235" i="4" s="1"/>
  <c r="AP234" i="4"/>
  <c r="AO234" i="4"/>
  <c r="AN234" i="4"/>
  <c r="T234" i="4"/>
  <c r="S234" i="4"/>
  <c r="U234" i="4" s="1"/>
  <c r="R234" i="4"/>
  <c r="O234" i="4"/>
  <c r="P234" i="4" s="1"/>
  <c r="N234" i="4"/>
  <c r="V234" i="4" s="1"/>
  <c r="K234" i="4"/>
  <c r="AP233" i="4"/>
  <c r="AO233" i="4"/>
  <c r="AN233" i="4"/>
  <c r="U233" i="4"/>
  <c r="T233" i="4"/>
  <c r="S233" i="4"/>
  <c r="R233" i="4"/>
  <c r="P233" i="4"/>
  <c r="O233" i="4"/>
  <c r="N233" i="4"/>
  <c r="V233" i="4" s="1"/>
  <c r="K233" i="4"/>
  <c r="AP232" i="4"/>
  <c r="AO232" i="4"/>
  <c r="AN232" i="4"/>
  <c r="S232" i="4"/>
  <c r="R232" i="4"/>
  <c r="P232" i="4"/>
  <c r="O232" i="4"/>
  <c r="K232" i="4"/>
  <c r="N232" i="4" s="1"/>
  <c r="V232" i="4" s="1"/>
  <c r="AP231" i="4"/>
  <c r="AO231" i="4"/>
  <c r="AN231" i="4"/>
  <c r="S231" i="4"/>
  <c r="U231" i="4" s="1"/>
  <c r="R231" i="4"/>
  <c r="P231" i="4"/>
  <c r="O231" i="4"/>
  <c r="N231" i="4"/>
  <c r="V231" i="4" s="1"/>
  <c r="K231" i="4"/>
  <c r="T231" i="4" s="1"/>
  <c r="AP230" i="4"/>
  <c r="AO230" i="4"/>
  <c r="AN230" i="4"/>
  <c r="T230" i="4"/>
  <c r="S230" i="4"/>
  <c r="U230" i="4" s="1"/>
  <c r="R230" i="4"/>
  <c r="O230" i="4"/>
  <c r="P230" i="4" s="1"/>
  <c r="N230" i="4"/>
  <c r="V230" i="4" s="1"/>
  <c r="K230" i="4"/>
  <c r="AP229" i="4"/>
  <c r="AO229" i="4"/>
  <c r="AN229" i="4"/>
  <c r="U229" i="4"/>
  <c r="T229" i="4"/>
  <c r="S229" i="4"/>
  <c r="R229" i="4"/>
  <c r="P229" i="4"/>
  <c r="O229" i="4"/>
  <c r="N229" i="4"/>
  <c r="V229" i="4" s="1"/>
  <c r="K229" i="4"/>
  <c r="AP228" i="4"/>
  <c r="AO228" i="4"/>
  <c r="AN228" i="4"/>
  <c r="S228" i="4"/>
  <c r="R228" i="4"/>
  <c r="P228" i="4"/>
  <c r="O228" i="4"/>
  <c r="K228" i="4"/>
  <c r="N228" i="4" s="1"/>
  <c r="V228" i="4" s="1"/>
  <c r="AP227" i="4"/>
  <c r="AO227" i="4"/>
  <c r="AN227" i="4"/>
  <c r="S227" i="4"/>
  <c r="R227" i="4"/>
  <c r="P227" i="4"/>
  <c r="O227" i="4"/>
  <c r="N227" i="4"/>
  <c r="V227" i="4" s="1"/>
  <c r="K227" i="4"/>
  <c r="T227" i="4" s="1"/>
  <c r="AP226" i="4"/>
  <c r="AO226" i="4"/>
  <c r="AN226" i="4"/>
  <c r="T226" i="4"/>
  <c r="S226" i="4"/>
  <c r="U226" i="4" s="1"/>
  <c r="R226" i="4"/>
  <c r="O226" i="4"/>
  <c r="P226" i="4" s="1"/>
  <c r="N226" i="4"/>
  <c r="V226" i="4" s="1"/>
  <c r="K226" i="4"/>
  <c r="AP225" i="4"/>
  <c r="AO225" i="4"/>
  <c r="AN225" i="4"/>
  <c r="U225" i="4"/>
  <c r="T225" i="4"/>
  <c r="S225" i="4"/>
  <c r="R225" i="4"/>
  <c r="P225" i="4"/>
  <c r="O225" i="4"/>
  <c r="N225" i="4"/>
  <c r="V225" i="4" s="1"/>
  <c r="K225" i="4"/>
  <c r="AP224" i="4"/>
  <c r="AO224" i="4"/>
  <c r="AN224" i="4"/>
  <c r="S224" i="4"/>
  <c r="R224" i="4"/>
  <c r="P224" i="4"/>
  <c r="O224" i="4"/>
  <c r="K224" i="4"/>
  <c r="N224" i="4" s="1"/>
  <c r="V224" i="4" s="1"/>
  <c r="AP223" i="4"/>
  <c r="AO223" i="4"/>
  <c r="AN223" i="4"/>
  <c r="S223" i="4"/>
  <c r="U223" i="4" s="1"/>
  <c r="R223" i="4"/>
  <c r="P223" i="4"/>
  <c r="O223" i="4"/>
  <c r="N223" i="4"/>
  <c r="V223" i="4" s="1"/>
  <c r="K223" i="4"/>
  <c r="T223" i="4" s="1"/>
  <c r="AP222" i="4"/>
  <c r="AO222" i="4"/>
  <c r="AN222" i="4"/>
  <c r="T222" i="4"/>
  <c r="S222" i="4"/>
  <c r="U222" i="4" s="1"/>
  <c r="R222" i="4"/>
  <c r="O222" i="4"/>
  <c r="P222" i="4" s="1"/>
  <c r="N222" i="4"/>
  <c r="V222" i="4" s="1"/>
  <c r="K222" i="4"/>
  <c r="AP221" i="4"/>
  <c r="AO221" i="4"/>
  <c r="AN221" i="4"/>
  <c r="U221" i="4"/>
  <c r="T221" i="4"/>
  <c r="S221" i="4"/>
  <c r="R221" i="4"/>
  <c r="P221" i="4"/>
  <c r="O221" i="4"/>
  <c r="N221" i="4"/>
  <c r="V221" i="4" s="1"/>
  <c r="K221" i="4"/>
  <c r="AP220" i="4"/>
  <c r="AO220" i="4"/>
  <c r="AN220" i="4"/>
  <c r="S220" i="4"/>
  <c r="R220" i="4"/>
  <c r="P220" i="4"/>
  <c r="O220" i="4"/>
  <c r="K220" i="4"/>
  <c r="N220" i="4" s="1"/>
  <c r="V220" i="4" s="1"/>
  <c r="AP219" i="4"/>
  <c r="AO219" i="4"/>
  <c r="AN219" i="4"/>
  <c r="S219" i="4"/>
  <c r="R219" i="4"/>
  <c r="P219" i="4"/>
  <c r="O219" i="4"/>
  <c r="N219" i="4"/>
  <c r="V219" i="4" s="1"/>
  <c r="K219" i="4"/>
  <c r="T219" i="4" s="1"/>
  <c r="AP218" i="4"/>
  <c r="AO218" i="4"/>
  <c r="AN218" i="4"/>
  <c r="T218" i="4"/>
  <c r="S218" i="4"/>
  <c r="U218" i="4" s="1"/>
  <c r="R218" i="4"/>
  <c r="O218" i="4"/>
  <c r="P218" i="4" s="1"/>
  <c r="N218" i="4"/>
  <c r="V218" i="4" s="1"/>
  <c r="K218" i="4"/>
  <c r="AP217" i="4"/>
  <c r="AO217" i="4"/>
  <c r="AN217" i="4"/>
  <c r="U217" i="4"/>
  <c r="T217" i="4"/>
  <c r="S217" i="4"/>
  <c r="R217" i="4"/>
  <c r="P217" i="4"/>
  <c r="O217" i="4"/>
  <c r="N217" i="4"/>
  <c r="V217" i="4" s="1"/>
  <c r="K217" i="4"/>
  <c r="AP216" i="4"/>
  <c r="AO216" i="4"/>
  <c r="AN216" i="4"/>
  <c r="S216" i="4"/>
  <c r="R216" i="4"/>
  <c r="P216" i="4"/>
  <c r="O216" i="4"/>
  <c r="K216" i="4"/>
  <c r="AP215" i="4"/>
  <c r="AO215" i="4"/>
  <c r="AN215" i="4"/>
  <c r="S215" i="4"/>
  <c r="R215" i="4"/>
  <c r="P215" i="4"/>
  <c r="O215" i="4"/>
  <c r="K215" i="4"/>
  <c r="T215" i="4" s="1"/>
  <c r="Q214" i="4"/>
  <c r="AP211" i="4"/>
  <c r="AO211" i="4"/>
  <c r="AN211" i="4"/>
  <c r="T211" i="4"/>
  <c r="U211" i="4" s="1"/>
  <c r="S211" i="4"/>
  <c r="R211" i="4"/>
  <c r="O211" i="4"/>
  <c r="P211" i="4" s="1"/>
  <c r="N211" i="4"/>
  <c r="V211" i="4" s="1"/>
  <c r="K211" i="4"/>
  <c r="AP210" i="4"/>
  <c r="AO210" i="4"/>
  <c r="AN210" i="4"/>
  <c r="S210" i="4"/>
  <c r="R210" i="4"/>
  <c r="P210" i="4"/>
  <c r="O210" i="4"/>
  <c r="K210" i="4"/>
  <c r="AP209" i="4"/>
  <c r="AO209" i="4"/>
  <c r="AN209" i="4"/>
  <c r="S209" i="4"/>
  <c r="U209" i="4" s="1"/>
  <c r="R209" i="4"/>
  <c r="P209" i="4"/>
  <c r="O209" i="4"/>
  <c r="N209" i="4"/>
  <c r="V209" i="4" s="1"/>
  <c r="K209" i="4"/>
  <c r="T209" i="4" s="1"/>
  <c r="AP208" i="4"/>
  <c r="AO208" i="4"/>
  <c r="AN208" i="4"/>
  <c r="T208" i="4"/>
  <c r="S208" i="4"/>
  <c r="R208" i="4"/>
  <c r="O208" i="4"/>
  <c r="P208" i="4" s="1"/>
  <c r="N208" i="4"/>
  <c r="V208" i="4" s="1"/>
  <c r="K208" i="4"/>
  <c r="AP207" i="4"/>
  <c r="AO207" i="4"/>
  <c r="AN207" i="4"/>
  <c r="T207" i="4"/>
  <c r="U207" i="4" s="1"/>
  <c r="S207" i="4"/>
  <c r="R207" i="4"/>
  <c r="O207" i="4"/>
  <c r="P207" i="4" s="1"/>
  <c r="N207" i="4"/>
  <c r="V207" i="4" s="1"/>
  <c r="K207" i="4"/>
  <c r="AP206" i="4"/>
  <c r="AO206" i="4"/>
  <c r="AN206" i="4"/>
  <c r="S206" i="4"/>
  <c r="R206" i="4"/>
  <c r="P206" i="4"/>
  <c r="O206" i="4"/>
  <c r="K206" i="4"/>
  <c r="AP205" i="4"/>
  <c r="AO205" i="4"/>
  <c r="AN205" i="4"/>
  <c r="S205" i="4"/>
  <c r="U205" i="4" s="1"/>
  <c r="R205" i="4"/>
  <c r="P205" i="4"/>
  <c r="O205" i="4"/>
  <c r="N205" i="4"/>
  <c r="V205" i="4" s="1"/>
  <c r="K205" i="4"/>
  <c r="T205" i="4" s="1"/>
  <c r="AP204" i="4"/>
  <c r="AO204" i="4"/>
  <c r="AN204" i="4"/>
  <c r="T204" i="4"/>
  <c r="S204" i="4"/>
  <c r="R204" i="4"/>
  <c r="O204" i="4"/>
  <c r="P204" i="4" s="1"/>
  <c r="N204" i="4"/>
  <c r="V204" i="4" s="1"/>
  <c r="K204" i="4"/>
  <c r="AP203" i="4"/>
  <c r="AO203" i="4"/>
  <c r="AN203" i="4"/>
  <c r="T203" i="4"/>
  <c r="U203" i="4" s="1"/>
  <c r="S203" i="4"/>
  <c r="R203" i="4"/>
  <c r="O203" i="4"/>
  <c r="P203" i="4" s="1"/>
  <c r="N203" i="4"/>
  <c r="V203" i="4" s="1"/>
  <c r="K203" i="4"/>
  <c r="AP202" i="4"/>
  <c r="AO202" i="4"/>
  <c r="AN202" i="4"/>
  <c r="V202" i="4"/>
  <c r="T202" i="4"/>
  <c r="U202" i="4" s="1"/>
  <c r="S202" i="4"/>
  <c r="R202" i="4"/>
  <c r="O202" i="4"/>
  <c r="P202" i="4" s="1"/>
  <c r="K202" i="4"/>
  <c r="N202" i="4" s="1"/>
  <c r="AP201" i="4"/>
  <c r="AO201" i="4"/>
  <c r="AN201" i="4"/>
  <c r="S201" i="4"/>
  <c r="U201" i="4" s="1"/>
  <c r="R201" i="4"/>
  <c r="P201" i="4"/>
  <c r="O201" i="4"/>
  <c r="N201" i="4"/>
  <c r="V201" i="4" s="1"/>
  <c r="K201" i="4"/>
  <c r="T201" i="4" s="1"/>
  <c r="AP200" i="4"/>
  <c r="AO200" i="4"/>
  <c r="AN200" i="4"/>
  <c r="S200" i="4"/>
  <c r="R200" i="4"/>
  <c r="O200" i="4"/>
  <c r="P200" i="4" s="1"/>
  <c r="K200" i="4"/>
  <c r="T200" i="4" s="1"/>
  <c r="AP199" i="4"/>
  <c r="AO199" i="4"/>
  <c r="AN199" i="4"/>
  <c r="S199" i="4"/>
  <c r="U199" i="4" s="1"/>
  <c r="R199" i="4"/>
  <c r="P199" i="4"/>
  <c r="O199" i="4"/>
  <c r="N199" i="4"/>
  <c r="V199" i="4" s="1"/>
  <c r="K199" i="4"/>
  <c r="T199" i="4" s="1"/>
  <c r="AP198" i="4"/>
  <c r="AO198" i="4"/>
  <c r="AN198" i="4"/>
  <c r="T198" i="4"/>
  <c r="S198" i="4"/>
  <c r="U198" i="4" s="1"/>
  <c r="R198" i="4"/>
  <c r="O198" i="4"/>
  <c r="P198" i="4" s="1"/>
  <c r="K198" i="4"/>
  <c r="N198" i="4" s="1"/>
  <c r="V198" i="4" s="1"/>
  <c r="AP197" i="4"/>
  <c r="AO197" i="4"/>
  <c r="AN197" i="4"/>
  <c r="U197" i="4"/>
  <c r="T197" i="4"/>
  <c r="S197" i="4"/>
  <c r="R197" i="4"/>
  <c r="P197" i="4"/>
  <c r="O197" i="4"/>
  <c r="N197" i="4"/>
  <c r="V197" i="4" s="1"/>
  <c r="K197" i="4"/>
  <c r="AP196" i="4"/>
  <c r="AO196" i="4"/>
  <c r="AN196" i="4"/>
  <c r="S196" i="4"/>
  <c r="R196" i="4"/>
  <c r="O196" i="4"/>
  <c r="P196" i="4" s="1"/>
  <c r="K196" i="4"/>
  <c r="T196" i="4" s="1"/>
  <c r="U196" i="4" s="1"/>
  <c r="AP195" i="4"/>
  <c r="AO195" i="4"/>
  <c r="AN195" i="4"/>
  <c r="S195" i="4"/>
  <c r="R195" i="4"/>
  <c r="P195" i="4"/>
  <c r="O195" i="4"/>
  <c r="N195" i="4"/>
  <c r="V195" i="4" s="1"/>
  <c r="K195" i="4"/>
  <c r="T195" i="4" s="1"/>
  <c r="AP194" i="4"/>
  <c r="AO194" i="4"/>
  <c r="AN194" i="4"/>
  <c r="T194" i="4"/>
  <c r="S194" i="4"/>
  <c r="U194" i="4" s="1"/>
  <c r="R194" i="4"/>
  <c r="O194" i="4"/>
  <c r="P194" i="4" s="1"/>
  <c r="K194" i="4"/>
  <c r="N194" i="4" s="1"/>
  <c r="V194" i="4" s="1"/>
  <c r="AP193" i="4"/>
  <c r="AO193" i="4"/>
  <c r="AN193" i="4"/>
  <c r="U193" i="4"/>
  <c r="T193" i="4"/>
  <c r="S193" i="4"/>
  <c r="R193" i="4"/>
  <c r="P193" i="4"/>
  <c r="O193" i="4"/>
  <c r="N193" i="4"/>
  <c r="V193" i="4" s="1"/>
  <c r="K193" i="4"/>
  <c r="AP192" i="4"/>
  <c r="AO192" i="4"/>
  <c r="AN192" i="4"/>
  <c r="S192" i="4"/>
  <c r="R192" i="4"/>
  <c r="O192" i="4"/>
  <c r="P192" i="4" s="1"/>
  <c r="K192" i="4"/>
  <c r="T192" i="4" s="1"/>
  <c r="U192" i="4" s="1"/>
  <c r="AP191" i="4"/>
  <c r="AO191" i="4"/>
  <c r="AN191" i="4"/>
  <c r="S191" i="4"/>
  <c r="R191" i="4"/>
  <c r="P191" i="4"/>
  <c r="O191" i="4"/>
  <c r="N191" i="4"/>
  <c r="V191" i="4" s="1"/>
  <c r="K191" i="4"/>
  <c r="T191" i="4" s="1"/>
  <c r="AP190" i="4"/>
  <c r="AO190" i="4"/>
  <c r="AN190" i="4"/>
  <c r="T190" i="4"/>
  <c r="S190" i="4"/>
  <c r="U190" i="4" s="1"/>
  <c r="R190" i="4"/>
  <c r="O190" i="4"/>
  <c r="P190" i="4" s="1"/>
  <c r="K190" i="4"/>
  <c r="N190" i="4" s="1"/>
  <c r="V190" i="4" s="1"/>
  <c r="AP189" i="4"/>
  <c r="AO189" i="4"/>
  <c r="AN189" i="4"/>
  <c r="U189" i="4"/>
  <c r="T189" i="4"/>
  <c r="S189" i="4"/>
  <c r="R189" i="4"/>
  <c r="P189" i="4"/>
  <c r="O189" i="4"/>
  <c r="N189" i="4"/>
  <c r="V189" i="4" s="1"/>
  <c r="K189" i="4"/>
  <c r="AP188" i="4"/>
  <c r="AO188" i="4"/>
  <c r="AN188" i="4"/>
  <c r="S188" i="4"/>
  <c r="R188" i="4"/>
  <c r="O188" i="4"/>
  <c r="P188" i="4" s="1"/>
  <c r="K188" i="4"/>
  <c r="T188" i="4" s="1"/>
  <c r="U188" i="4" s="1"/>
  <c r="AP187" i="4"/>
  <c r="AO187" i="4"/>
  <c r="AN187" i="4"/>
  <c r="S187" i="4"/>
  <c r="U187" i="4" s="1"/>
  <c r="R187" i="4"/>
  <c r="P187" i="4"/>
  <c r="O187" i="4"/>
  <c r="N187" i="4"/>
  <c r="V187" i="4" s="1"/>
  <c r="K187" i="4"/>
  <c r="T187" i="4" s="1"/>
  <c r="AP186" i="4"/>
  <c r="AO186" i="4"/>
  <c r="AN186" i="4"/>
  <c r="T186" i="4"/>
  <c r="S186" i="4"/>
  <c r="U186" i="4" s="1"/>
  <c r="R186" i="4"/>
  <c r="O186" i="4"/>
  <c r="P186" i="4" s="1"/>
  <c r="K186" i="4"/>
  <c r="N186" i="4" s="1"/>
  <c r="V186" i="4" s="1"/>
  <c r="AP185" i="4"/>
  <c r="AO185" i="4"/>
  <c r="AN185" i="4"/>
  <c r="U185" i="4"/>
  <c r="T185" i="4"/>
  <c r="S185" i="4"/>
  <c r="R185" i="4"/>
  <c r="P185" i="4"/>
  <c r="O185" i="4"/>
  <c r="N185" i="4"/>
  <c r="V185" i="4" s="1"/>
  <c r="K185" i="4"/>
  <c r="AP184" i="4"/>
  <c r="AO184" i="4"/>
  <c r="AN184" i="4"/>
  <c r="S184" i="4"/>
  <c r="R184" i="4"/>
  <c r="O184" i="4"/>
  <c r="P184" i="4" s="1"/>
  <c r="K184" i="4"/>
  <c r="T184" i="4" s="1"/>
  <c r="U184" i="4" s="1"/>
  <c r="AP183" i="4"/>
  <c r="AO183" i="4"/>
  <c r="AN183" i="4"/>
  <c r="S183" i="4"/>
  <c r="P183" i="4"/>
  <c r="O183" i="4"/>
  <c r="N183" i="4"/>
  <c r="V183" i="4" s="1"/>
  <c r="K183" i="4"/>
  <c r="T183" i="4" s="1"/>
  <c r="Q182" i="4"/>
  <c r="R183" i="4" s="1"/>
  <c r="AP179" i="4"/>
  <c r="AO179" i="4"/>
  <c r="AN179" i="4"/>
  <c r="U179" i="4"/>
  <c r="T179" i="4"/>
  <c r="S179" i="4"/>
  <c r="R179" i="4"/>
  <c r="P179" i="4"/>
  <c r="O179" i="4"/>
  <c r="N179" i="4"/>
  <c r="V179" i="4" s="1"/>
  <c r="K179" i="4"/>
  <c r="AP178" i="4"/>
  <c r="AO178" i="4"/>
  <c r="AN178" i="4"/>
  <c r="S178" i="4"/>
  <c r="R178" i="4"/>
  <c r="O178" i="4"/>
  <c r="P178" i="4" s="1"/>
  <c r="K178" i="4"/>
  <c r="T178" i="4" s="1"/>
  <c r="U178" i="4" s="1"/>
  <c r="AP177" i="4"/>
  <c r="AO177" i="4"/>
  <c r="AN177" i="4"/>
  <c r="S177" i="4"/>
  <c r="R177" i="4"/>
  <c r="P177" i="4"/>
  <c r="O177" i="4"/>
  <c r="N177" i="4"/>
  <c r="V177" i="4" s="1"/>
  <c r="K177" i="4"/>
  <c r="T177" i="4" s="1"/>
  <c r="AP176" i="4"/>
  <c r="AO176" i="4"/>
  <c r="AN176" i="4"/>
  <c r="T176" i="4"/>
  <c r="S176" i="4"/>
  <c r="U176" i="4" s="1"/>
  <c r="R176" i="4"/>
  <c r="O176" i="4"/>
  <c r="P176" i="4" s="1"/>
  <c r="K176" i="4"/>
  <c r="N176" i="4" s="1"/>
  <c r="V176" i="4" s="1"/>
  <c r="AP175" i="4"/>
  <c r="AO175" i="4"/>
  <c r="AN175" i="4"/>
  <c r="U175" i="4"/>
  <c r="T175" i="4"/>
  <c r="S175" i="4"/>
  <c r="R175" i="4"/>
  <c r="P175" i="4"/>
  <c r="O175" i="4"/>
  <c r="N175" i="4"/>
  <c r="V175" i="4" s="1"/>
  <c r="K175" i="4"/>
  <c r="AP174" i="4"/>
  <c r="AO174" i="4"/>
  <c r="AN174" i="4"/>
  <c r="S174" i="4"/>
  <c r="R174" i="4"/>
  <c r="O174" i="4"/>
  <c r="P174" i="4" s="1"/>
  <c r="K174" i="4"/>
  <c r="T174" i="4" s="1"/>
  <c r="U174" i="4" s="1"/>
  <c r="AP173" i="4"/>
  <c r="AO173" i="4"/>
  <c r="AN173" i="4"/>
  <c r="S173" i="4"/>
  <c r="R173" i="4"/>
  <c r="P173" i="4"/>
  <c r="O173" i="4"/>
  <c r="N173" i="4"/>
  <c r="V173" i="4" s="1"/>
  <c r="K173" i="4"/>
  <c r="T173" i="4" s="1"/>
  <c r="AP172" i="4"/>
  <c r="AO172" i="4"/>
  <c r="AN172" i="4"/>
  <c r="T172" i="4"/>
  <c r="S172" i="4"/>
  <c r="U172" i="4" s="1"/>
  <c r="R172" i="4"/>
  <c r="O172" i="4"/>
  <c r="P172" i="4" s="1"/>
  <c r="K172" i="4"/>
  <c r="N172" i="4" s="1"/>
  <c r="V172" i="4" s="1"/>
  <c r="AP171" i="4"/>
  <c r="AO171" i="4"/>
  <c r="AN171" i="4"/>
  <c r="U171" i="4"/>
  <c r="T171" i="4"/>
  <c r="S171" i="4"/>
  <c r="R171" i="4"/>
  <c r="P171" i="4"/>
  <c r="O171" i="4"/>
  <c r="N171" i="4"/>
  <c r="V171" i="4" s="1"/>
  <c r="K171" i="4"/>
  <c r="AP170" i="4"/>
  <c r="AO170" i="4"/>
  <c r="AN170" i="4"/>
  <c r="S170" i="4"/>
  <c r="R170" i="4"/>
  <c r="O170" i="4"/>
  <c r="P170" i="4" s="1"/>
  <c r="K170" i="4"/>
  <c r="T170" i="4" s="1"/>
  <c r="U170" i="4" s="1"/>
  <c r="AP169" i="4"/>
  <c r="AO169" i="4"/>
  <c r="AN169" i="4"/>
  <c r="S169" i="4"/>
  <c r="U169" i="4" s="1"/>
  <c r="R169" i="4"/>
  <c r="P169" i="4"/>
  <c r="O169" i="4"/>
  <c r="N169" i="4"/>
  <c r="V169" i="4" s="1"/>
  <c r="K169" i="4"/>
  <c r="T169" i="4" s="1"/>
  <c r="AP168" i="4"/>
  <c r="AO168" i="4"/>
  <c r="AN168" i="4"/>
  <c r="T168" i="4"/>
  <c r="S168" i="4"/>
  <c r="U168" i="4" s="1"/>
  <c r="R168" i="4"/>
  <c r="O168" i="4"/>
  <c r="P168" i="4" s="1"/>
  <c r="K168" i="4"/>
  <c r="N168" i="4" s="1"/>
  <c r="V168" i="4" s="1"/>
  <c r="AP167" i="4"/>
  <c r="AO167" i="4"/>
  <c r="AN167" i="4"/>
  <c r="U167" i="4"/>
  <c r="T167" i="4"/>
  <c r="S167" i="4"/>
  <c r="R167" i="4"/>
  <c r="P167" i="4"/>
  <c r="O167" i="4"/>
  <c r="N167" i="4"/>
  <c r="V167" i="4" s="1"/>
  <c r="K167" i="4"/>
  <c r="AP166" i="4"/>
  <c r="AO166" i="4"/>
  <c r="AN166" i="4"/>
  <c r="S166" i="4"/>
  <c r="R166" i="4"/>
  <c r="O166" i="4"/>
  <c r="P166" i="4" s="1"/>
  <c r="K166" i="4"/>
  <c r="T166" i="4" s="1"/>
  <c r="U166" i="4" s="1"/>
  <c r="AP165" i="4"/>
  <c r="AO165" i="4"/>
  <c r="AN165" i="4"/>
  <c r="S165" i="4"/>
  <c r="U165" i="4" s="1"/>
  <c r="R165" i="4"/>
  <c r="P165" i="4"/>
  <c r="O165" i="4"/>
  <c r="N165" i="4"/>
  <c r="V165" i="4" s="1"/>
  <c r="K165" i="4"/>
  <c r="T165" i="4" s="1"/>
  <c r="AP164" i="4"/>
  <c r="AO164" i="4"/>
  <c r="AN164" i="4"/>
  <c r="T164" i="4"/>
  <c r="S164" i="4"/>
  <c r="U164" i="4" s="1"/>
  <c r="R164" i="4"/>
  <c r="O164" i="4"/>
  <c r="P164" i="4" s="1"/>
  <c r="K164" i="4"/>
  <c r="N164" i="4" s="1"/>
  <c r="V164" i="4" s="1"/>
  <c r="AP163" i="4"/>
  <c r="AO163" i="4"/>
  <c r="AN163" i="4"/>
  <c r="U163" i="4"/>
  <c r="T163" i="4"/>
  <c r="S163" i="4"/>
  <c r="R163" i="4"/>
  <c r="P163" i="4"/>
  <c r="O163" i="4"/>
  <c r="N163" i="4"/>
  <c r="V163" i="4" s="1"/>
  <c r="K163" i="4"/>
  <c r="AP162" i="4"/>
  <c r="AO162" i="4"/>
  <c r="AN162" i="4"/>
  <c r="S162" i="4"/>
  <c r="R162" i="4"/>
  <c r="O162" i="4"/>
  <c r="P162" i="4" s="1"/>
  <c r="K162" i="4"/>
  <c r="T162" i="4" s="1"/>
  <c r="U162" i="4" s="1"/>
  <c r="AP161" i="4"/>
  <c r="AO161" i="4"/>
  <c r="AN161" i="4"/>
  <c r="S161" i="4"/>
  <c r="R161" i="4"/>
  <c r="P161" i="4"/>
  <c r="O161" i="4"/>
  <c r="N161" i="4"/>
  <c r="V161" i="4" s="1"/>
  <c r="K161" i="4"/>
  <c r="T161" i="4" s="1"/>
  <c r="AP160" i="4"/>
  <c r="AO160" i="4"/>
  <c r="AN160" i="4"/>
  <c r="T160" i="4"/>
  <c r="S160" i="4"/>
  <c r="U160" i="4" s="1"/>
  <c r="R160" i="4"/>
  <c r="O160" i="4"/>
  <c r="P160" i="4" s="1"/>
  <c r="K160" i="4"/>
  <c r="N160" i="4" s="1"/>
  <c r="V160" i="4" s="1"/>
  <c r="AP159" i="4"/>
  <c r="AO159" i="4"/>
  <c r="AN159" i="4"/>
  <c r="U159" i="4"/>
  <c r="T159" i="4"/>
  <c r="S159" i="4"/>
  <c r="R159" i="4"/>
  <c r="P159" i="4"/>
  <c r="O159" i="4"/>
  <c r="N159" i="4"/>
  <c r="V159" i="4" s="1"/>
  <c r="K159" i="4"/>
  <c r="AP158" i="4"/>
  <c r="AO158" i="4"/>
  <c r="AN158" i="4"/>
  <c r="S158" i="4"/>
  <c r="R158" i="4"/>
  <c r="O158" i="4"/>
  <c r="P158" i="4" s="1"/>
  <c r="K158" i="4"/>
  <c r="T158" i="4" s="1"/>
  <c r="U158" i="4" s="1"/>
  <c r="AP157" i="4"/>
  <c r="AO157" i="4"/>
  <c r="AN157" i="4"/>
  <c r="S157" i="4"/>
  <c r="R157" i="4"/>
  <c r="P157" i="4"/>
  <c r="O157" i="4"/>
  <c r="N157" i="4"/>
  <c r="V157" i="4" s="1"/>
  <c r="K157" i="4"/>
  <c r="T157" i="4" s="1"/>
  <c r="AP156" i="4"/>
  <c r="AO156" i="4"/>
  <c r="AN156" i="4"/>
  <c r="T156" i="4"/>
  <c r="S156" i="4"/>
  <c r="U156" i="4" s="1"/>
  <c r="R156" i="4"/>
  <c r="O156" i="4"/>
  <c r="P156" i="4" s="1"/>
  <c r="K156" i="4"/>
  <c r="N156" i="4" s="1"/>
  <c r="V156" i="4" s="1"/>
  <c r="AP155" i="4"/>
  <c r="AO155" i="4"/>
  <c r="AN155" i="4"/>
  <c r="U155" i="4"/>
  <c r="T155" i="4"/>
  <c r="S155" i="4"/>
  <c r="R155" i="4"/>
  <c r="P155" i="4"/>
  <c r="O155" i="4"/>
  <c r="N155" i="4"/>
  <c r="V155" i="4" s="1"/>
  <c r="K155" i="4"/>
  <c r="AP154" i="4"/>
  <c r="AO154" i="4"/>
  <c r="AN154" i="4"/>
  <c r="S154" i="4"/>
  <c r="R154" i="4"/>
  <c r="O154" i="4"/>
  <c r="P154" i="4" s="1"/>
  <c r="K154" i="4"/>
  <c r="T154" i="4" s="1"/>
  <c r="U154" i="4" s="1"/>
  <c r="AP153" i="4"/>
  <c r="AO153" i="4"/>
  <c r="AN153" i="4"/>
  <c r="S153" i="4"/>
  <c r="U153" i="4" s="1"/>
  <c r="R153" i="4"/>
  <c r="P153" i="4"/>
  <c r="O153" i="4"/>
  <c r="N153" i="4"/>
  <c r="V153" i="4" s="1"/>
  <c r="K153" i="4"/>
  <c r="T153" i="4" s="1"/>
  <c r="AP152" i="4"/>
  <c r="AO152" i="4"/>
  <c r="AN152" i="4"/>
  <c r="T152" i="4"/>
  <c r="S152" i="4"/>
  <c r="U152" i="4" s="1"/>
  <c r="R152" i="4"/>
  <c r="O152" i="4"/>
  <c r="P152" i="4" s="1"/>
  <c r="K152" i="4"/>
  <c r="N152" i="4" s="1"/>
  <c r="V152" i="4" s="1"/>
  <c r="AP151" i="4"/>
  <c r="AO151" i="4"/>
  <c r="AN151" i="4"/>
  <c r="U151" i="4"/>
  <c r="T151" i="4"/>
  <c r="S151" i="4"/>
  <c r="R151" i="4"/>
  <c r="P151" i="4"/>
  <c r="O151" i="4"/>
  <c r="N151" i="4"/>
  <c r="V151" i="4" s="1"/>
  <c r="K151" i="4"/>
  <c r="AP150" i="4"/>
  <c r="AO150" i="4"/>
  <c r="AN150" i="4"/>
  <c r="S150" i="4"/>
  <c r="R150" i="4"/>
  <c r="O150" i="4"/>
  <c r="P150" i="4" s="1"/>
  <c r="K150" i="4"/>
  <c r="T150" i="4" s="1"/>
  <c r="U150" i="4" s="1"/>
  <c r="AP149" i="4"/>
  <c r="AO149" i="4"/>
  <c r="AN149" i="4"/>
  <c r="S149" i="4"/>
  <c r="R149" i="4"/>
  <c r="P149" i="4"/>
  <c r="O149" i="4"/>
  <c r="N149" i="4"/>
  <c r="V149" i="4" s="1"/>
  <c r="K149" i="4"/>
  <c r="T149" i="4" s="1"/>
  <c r="AP148" i="4"/>
  <c r="AO148" i="4"/>
  <c r="AN148" i="4"/>
  <c r="T148" i="4"/>
  <c r="S148" i="4"/>
  <c r="U148" i="4" s="1"/>
  <c r="R148" i="4"/>
  <c r="O148" i="4"/>
  <c r="P148" i="4" s="1"/>
  <c r="K148" i="4"/>
  <c r="N148" i="4" s="1"/>
  <c r="V148" i="4" s="1"/>
  <c r="AP147" i="4"/>
  <c r="AO147" i="4"/>
  <c r="AN147" i="4"/>
  <c r="U147" i="4"/>
  <c r="T147" i="4"/>
  <c r="S147" i="4"/>
  <c r="R147" i="4"/>
  <c r="P147" i="4"/>
  <c r="O147" i="4"/>
  <c r="N147" i="4"/>
  <c r="V147" i="4" s="1"/>
  <c r="K147" i="4"/>
  <c r="AP146" i="4"/>
  <c r="AO146" i="4"/>
  <c r="AN146" i="4"/>
  <c r="S146" i="4"/>
  <c r="R146" i="4"/>
  <c r="O146" i="4"/>
  <c r="P146" i="4" s="1"/>
  <c r="K146" i="4"/>
  <c r="T146" i="4" s="1"/>
  <c r="U146" i="4" s="1"/>
  <c r="AP145" i="4"/>
  <c r="AO145" i="4"/>
  <c r="AN145" i="4"/>
  <c r="S145" i="4"/>
  <c r="R145" i="4"/>
  <c r="P145" i="4"/>
  <c r="O145" i="4"/>
  <c r="N145" i="4"/>
  <c r="V145" i="4" s="1"/>
  <c r="K145" i="4"/>
  <c r="T145" i="4" s="1"/>
  <c r="AP144" i="4"/>
  <c r="AO144" i="4"/>
  <c r="AN144" i="4"/>
  <c r="T144" i="4"/>
  <c r="S144" i="4"/>
  <c r="U144" i="4" s="1"/>
  <c r="R144" i="4"/>
  <c r="O144" i="4"/>
  <c r="P144" i="4" s="1"/>
  <c r="K144" i="4"/>
  <c r="N144" i="4" s="1"/>
  <c r="V144" i="4" s="1"/>
  <c r="AP143" i="4"/>
  <c r="AO143" i="4"/>
  <c r="AN143" i="4"/>
  <c r="U143" i="4"/>
  <c r="T143" i="4"/>
  <c r="S143" i="4"/>
  <c r="R143" i="4"/>
  <c r="P143" i="4"/>
  <c r="O143" i="4"/>
  <c r="N143" i="4"/>
  <c r="V143" i="4" s="1"/>
  <c r="K143" i="4"/>
  <c r="AP142" i="4"/>
  <c r="AO142" i="4"/>
  <c r="AN142" i="4"/>
  <c r="S142" i="4"/>
  <c r="R142" i="4"/>
  <c r="O142" i="4"/>
  <c r="P142" i="4" s="1"/>
  <c r="K142" i="4"/>
  <c r="T142" i="4" s="1"/>
  <c r="U142" i="4" s="1"/>
  <c r="AP141" i="4"/>
  <c r="AO141" i="4"/>
  <c r="AN141" i="4"/>
  <c r="S141" i="4"/>
  <c r="R141" i="4"/>
  <c r="P141" i="4"/>
  <c r="O141" i="4"/>
  <c r="N141" i="4"/>
  <c r="V141" i="4" s="1"/>
  <c r="K141" i="4"/>
  <c r="T141" i="4" s="1"/>
  <c r="AP140" i="4"/>
  <c r="AO140" i="4"/>
  <c r="AN140" i="4"/>
  <c r="T140" i="4"/>
  <c r="S140" i="4"/>
  <c r="U140" i="4" s="1"/>
  <c r="R140" i="4"/>
  <c r="O140" i="4"/>
  <c r="P140" i="4" s="1"/>
  <c r="K140" i="4"/>
  <c r="N140" i="4" s="1"/>
  <c r="V140" i="4" s="1"/>
  <c r="AP139" i="4"/>
  <c r="AO139" i="4"/>
  <c r="AN139" i="4"/>
  <c r="U139" i="4"/>
  <c r="T139" i="4"/>
  <c r="S139" i="4"/>
  <c r="R139" i="4"/>
  <c r="P139" i="4"/>
  <c r="O139" i="4"/>
  <c r="N139" i="4"/>
  <c r="V139" i="4" s="1"/>
  <c r="K139" i="4"/>
  <c r="AP138" i="4"/>
  <c r="AO138" i="4"/>
  <c r="AN138" i="4"/>
  <c r="S138" i="4"/>
  <c r="R138" i="4"/>
  <c r="O138" i="4"/>
  <c r="P138" i="4" s="1"/>
  <c r="K138" i="4"/>
  <c r="T138" i="4" s="1"/>
  <c r="U138" i="4" s="1"/>
  <c r="Q137" i="4"/>
  <c r="AP134" i="4"/>
  <c r="AO134" i="4"/>
  <c r="AN134" i="4"/>
  <c r="T134" i="4"/>
  <c r="S134" i="4"/>
  <c r="U134" i="4" s="1"/>
  <c r="R134" i="4"/>
  <c r="O134" i="4"/>
  <c r="P134" i="4" s="1"/>
  <c r="K134" i="4"/>
  <c r="N134" i="4" s="1"/>
  <c r="V134" i="4" s="1"/>
  <c r="AP133" i="4"/>
  <c r="AO133" i="4"/>
  <c r="AN133" i="4"/>
  <c r="U133" i="4"/>
  <c r="T133" i="4"/>
  <c r="S133" i="4"/>
  <c r="R133" i="4"/>
  <c r="P133" i="4"/>
  <c r="O133" i="4"/>
  <c r="N133" i="4"/>
  <c r="V133" i="4" s="1"/>
  <c r="K133" i="4"/>
  <c r="AP132" i="4"/>
  <c r="AO132" i="4"/>
  <c r="AN132" i="4"/>
  <c r="S132" i="4"/>
  <c r="R132" i="4"/>
  <c r="O132" i="4"/>
  <c r="P132" i="4" s="1"/>
  <c r="K132" i="4"/>
  <c r="T132" i="4" s="1"/>
  <c r="U132" i="4" s="1"/>
  <c r="AP131" i="4"/>
  <c r="AO131" i="4"/>
  <c r="AN131" i="4"/>
  <c r="S131" i="4"/>
  <c r="U131" i="4" s="1"/>
  <c r="R131" i="4"/>
  <c r="P131" i="4"/>
  <c r="O131" i="4"/>
  <c r="N131" i="4"/>
  <c r="V131" i="4" s="1"/>
  <c r="K131" i="4"/>
  <c r="T131" i="4" s="1"/>
  <c r="AP130" i="4"/>
  <c r="AO130" i="4"/>
  <c r="AN130" i="4"/>
  <c r="T130" i="4"/>
  <c r="S130" i="4"/>
  <c r="U130" i="4" s="1"/>
  <c r="R130" i="4"/>
  <c r="O130" i="4"/>
  <c r="P130" i="4" s="1"/>
  <c r="K130" i="4"/>
  <c r="N130" i="4" s="1"/>
  <c r="V130" i="4" s="1"/>
  <c r="AP129" i="4"/>
  <c r="AO129" i="4"/>
  <c r="AN129" i="4"/>
  <c r="U129" i="4"/>
  <c r="T129" i="4"/>
  <c r="S129" i="4"/>
  <c r="R129" i="4"/>
  <c r="P129" i="4"/>
  <c r="O129" i="4"/>
  <c r="N129" i="4"/>
  <c r="V129" i="4" s="1"/>
  <c r="K129" i="4"/>
  <c r="AP128" i="4"/>
  <c r="AO128" i="4"/>
  <c r="AN128" i="4"/>
  <c r="S128" i="4"/>
  <c r="R128" i="4"/>
  <c r="O128" i="4"/>
  <c r="P128" i="4" s="1"/>
  <c r="K128" i="4"/>
  <c r="T128" i="4" s="1"/>
  <c r="U128" i="4" s="1"/>
  <c r="AP127" i="4"/>
  <c r="AO127" i="4"/>
  <c r="AN127" i="4"/>
  <c r="S127" i="4"/>
  <c r="R127" i="4"/>
  <c r="P127" i="4"/>
  <c r="O127" i="4"/>
  <c r="N127" i="4"/>
  <c r="V127" i="4" s="1"/>
  <c r="K127" i="4"/>
  <c r="T127" i="4" s="1"/>
  <c r="AP126" i="4"/>
  <c r="AO126" i="4"/>
  <c r="AN126" i="4"/>
  <c r="T126" i="4"/>
  <c r="S126" i="4"/>
  <c r="U126" i="4" s="1"/>
  <c r="R126" i="4"/>
  <c r="O126" i="4"/>
  <c r="P126" i="4" s="1"/>
  <c r="K126" i="4"/>
  <c r="N126" i="4" s="1"/>
  <c r="V126" i="4" s="1"/>
  <c r="AP125" i="4"/>
  <c r="AO125" i="4"/>
  <c r="AN125" i="4"/>
  <c r="U125" i="4"/>
  <c r="T125" i="4"/>
  <c r="S125" i="4"/>
  <c r="R125" i="4"/>
  <c r="P125" i="4"/>
  <c r="O125" i="4"/>
  <c r="N125" i="4"/>
  <c r="V125" i="4" s="1"/>
  <c r="K125" i="4"/>
  <c r="AP124" i="4"/>
  <c r="AO124" i="4"/>
  <c r="AN124" i="4"/>
  <c r="S124" i="4"/>
  <c r="R124" i="4"/>
  <c r="O124" i="4"/>
  <c r="P124" i="4" s="1"/>
  <c r="K124" i="4"/>
  <c r="AP123" i="4"/>
  <c r="AO123" i="4"/>
  <c r="AN123" i="4"/>
  <c r="S123" i="4"/>
  <c r="U123" i="4" s="1"/>
  <c r="R123" i="4"/>
  <c r="P123" i="4"/>
  <c r="O123" i="4"/>
  <c r="N123" i="4"/>
  <c r="V123" i="4" s="1"/>
  <c r="K123" i="4"/>
  <c r="T123" i="4" s="1"/>
  <c r="AP122" i="4"/>
  <c r="AO122" i="4"/>
  <c r="AN122" i="4"/>
  <c r="T122" i="4"/>
  <c r="S122" i="4"/>
  <c r="R122" i="4"/>
  <c r="O122" i="4"/>
  <c r="P122" i="4" s="1"/>
  <c r="K122" i="4"/>
  <c r="N122" i="4" s="1"/>
  <c r="V122" i="4" s="1"/>
  <c r="AP121" i="4"/>
  <c r="AO121" i="4"/>
  <c r="AN121" i="4"/>
  <c r="U121" i="4"/>
  <c r="T121" i="4"/>
  <c r="S121" i="4"/>
  <c r="R121" i="4"/>
  <c r="P121" i="4"/>
  <c r="O121" i="4"/>
  <c r="N121" i="4"/>
  <c r="V121" i="4" s="1"/>
  <c r="K121" i="4"/>
  <c r="AP120" i="4"/>
  <c r="AO120" i="4"/>
  <c r="AN120" i="4"/>
  <c r="S120" i="4"/>
  <c r="R120" i="4"/>
  <c r="O120" i="4"/>
  <c r="P120" i="4" s="1"/>
  <c r="K120" i="4"/>
  <c r="AP119" i="4"/>
  <c r="AO119" i="4"/>
  <c r="AN119" i="4"/>
  <c r="S119" i="4"/>
  <c r="U119" i="4" s="1"/>
  <c r="R119" i="4"/>
  <c r="P119" i="4"/>
  <c r="O119" i="4"/>
  <c r="N119" i="4"/>
  <c r="V119" i="4" s="1"/>
  <c r="K119" i="4"/>
  <c r="T119" i="4" s="1"/>
  <c r="AP118" i="4"/>
  <c r="AO118" i="4"/>
  <c r="AN118" i="4"/>
  <c r="T118" i="4"/>
  <c r="S118" i="4"/>
  <c r="U118" i="4" s="1"/>
  <c r="R118" i="4"/>
  <c r="O118" i="4"/>
  <c r="P118" i="4" s="1"/>
  <c r="K118" i="4"/>
  <c r="N118" i="4" s="1"/>
  <c r="V118" i="4" s="1"/>
  <c r="AP117" i="4"/>
  <c r="AO117" i="4"/>
  <c r="AN117" i="4"/>
  <c r="U117" i="4"/>
  <c r="T117" i="4"/>
  <c r="S117" i="4"/>
  <c r="R117" i="4"/>
  <c r="P117" i="4"/>
  <c r="O117" i="4"/>
  <c r="N117" i="4"/>
  <c r="V117" i="4" s="1"/>
  <c r="K117" i="4"/>
  <c r="AP116" i="4"/>
  <c r="AO116" i="4"/>
  <c r="AN116" i="4"/>
  <c r="S116" i="4"/>
  <c r="R116" i="4"/>
  <c r="O116" i="4"/>
  <c r="P116" i="4" s="1"/>
  <c r="K116" i="4"/>
  <c r="AP115" i="4"/>
  <c r="AO115" i="4"/>
  <c r="AN115" i="4"/>
  <c r="S115" i="4"/>
  <c r="R115" i="4"/>
  <c r="P115" i="4"/>
  <c r="O115" i="4"/>
  <c r="N115" i="4"/>
  <c r="V115" i="4" s="1"/>
  <c r="K115" i="4"/>
  <c r="T115" i="4" s="1"/>
  <c r="AP114" i="4"/>
  <c r="AO114" i="4"/>
  <c r="AN114" i="4"/>
  <c r="T114" i="4"/>
  <c r="S114" i="4"/>
  <c r="U114" i="4" s="1"/>
  <c r="R114" i="4"/>
  <c r="O114" i="4"/>
  <c r="P114" i="4" s="1"/>
  <c r="K114" i="4"/>
  <c r="N114" i="4" s="1"/>
  <c r="V114" i="4" s="1"/>
  <c r="AP113" i="4"/>
  <c r="AO113" i="4"/>
  <c r="AN113" i="4"/>
  <c r="U113" i="4"/>
  <c r="T113" i="4"/>
  <c r="S113" i="4"/>
  <c r="R113" i="4"/>
  <c r="P113" i="4"/>
  <c r="O113" i="4"/>
  <c r="N113" i="4"/>
  <c r="V113" i="4" s="1"/>
  <c r="K113" i="4"/>
  <c r="AP112" i="4"/>
  <c r="AO112" i="4"/>
  <c r="AN112" i="4"/>
  <c r="S112" i="4"/>
  <c r="R112" i="4"/>
  <c r="O112" i="4"/>
  <c r="P112" i="4" s="1"/>
  <c r="K112" i="4"/>
  <c r="N112" i="4" s="1"/>
  <c r="V112" i="4" s="1"/>
  <c r="AP111" i="4"/>
  <c r="AO111" i="4"/>
  <c r="AN111" i="4"/>
  <c r="S111" i="4"/>
  <c r="U111" i="4" s="1"/>
  <c r="R111" i="4"/>
  <c r="P111" i="4"/>
  <c r="O111" i="4"/>
  <c r="N111" i="4"/>
  <c r="V111" i="4" s="1"/>
  <c r="K111" i="4"/>
  <c r="T111" i="4" s="1"/>
  <c r="AP110" i="4"/>
  <c r="AO110" i="4"/>
  <c r="AN110" i="4"/>
  <c r="S110" i="4"/>
  <c r="R110" i="4"/>
  <c r="O110" i="4"/>
  <c r="P110" i="4" s="1"/>
  <c r="K110" i="4"/>
  <c r="N110" i="4" s="1"/>
  <c r="V110" i="4" s="1"/>
  <c r="AP109" i="4"/>
  <c r="AO109" i="4"/>
  <c r="AN109" i="4"/>
  <c r="U109" i="4"/>
  <c r="T109" i="4"/>
  <c r="S109" i="4"/>
  <c r="R109" i="4"/>
  <c r="P109" i="4"/>
  <c r="O109" i="4"/>
  <c r="N109" i="4"/>
  <c r="V109" i="4" s="1"/>
  <c r="K109" i="4"/>
  <c r="AP108" i="4"/>
  <c r="AO108" i="4"/>
  <c r="AN108" i="4"/>
  <c r="S108" i="4"/>
  <c r="R108" i="4"/>
  <c r="O108" i="4"/>
  <c r="P108" i="4" s="1"/>
  <c r="K108" i="4"/>
  <c r="N108" i="4" s="1"/>
  <c r="V108" i="4" s="1"/>
  <c r="AP107" i="4"/>
  <c r="AO107" i="4"/>
  <c r="AN107" i="4"/>
  <c r="U107" i="4"/>
  <c r="S107" i="4"/>
  <c r="R107" i="4"/>
  <c r="P107" i="4"/>
  <c r="O107" i="4"/>
  <c r="N107" i="4"/>
  <c r="V107" i="4" s="1"/>
  <c r="K107" i="4"/>
  <c r="T107" i="4" s="1"/>
  <c r="AP106" i="4"/>
  <c r="AO106" i="4"/>
  <c r="AN106" i="4"/>
  <c r="S106" i="4"/>
  <c r="R106" i="4"/>
  <c r="O106" i="4"/>
  <c r="P106" i="4" s="1"/>
  <c r="K106" i="4"/>
  <c r="N106" i="4" s="1"/>
  <c r="V106" i="4" s="1"/>
  <c r="AP105" i="4"/>
  <c r="AO105" i="4"/>
  <c r="AN105" i="4"/>
  <c r="U105" i="4"/>
  <c r="T105" i="4"/>
  <c r="S105" i="4"/>
  <c r="R105" i="4"/>
  <c r="P105" i="4"/>
  <c r="O105" i="4"/>
  <c r="N105" i="4"/>
  <c r="V105" i="4" s="1"/>
  <c r="K105" i="4"/>
  <c r="AP104" i="4"/>
  <c r="AO104" i="4"/>
  <c r="AN104" i="4"/>
  <c r="S104" i="4"/>
  <c r="R104" i="4"/>
  <c r="O104" i="4"/>
  <c r="P104" i="4" s="1"/>
  <c r="K104" i="4"/>
  <c r="N104" i="4" s="1"/>
  <c r="V104" i="4" s="1"/>
  <c r="AP103" i="4"/>
  <c r="AO103" i="4"/>
  <c r="AN103" i="4"/>
  <c r="S103" i="4"/>
  <c r="U103" i="4" s="1"/>
  <c r="R103" i="4"/>
  <c r="P103" i="4"/>
  <c r="O103" i="4"/>
  <c r="N103" i="4"/>
  <c r="V103" i="4" s="1"/>
  <c r="K103" i="4"/>
  <c r="T103" i="4" s="1"/>
  <c r="AP102" i="4"/>
  <c r="AO102" i="4"/>
  <c r="AN102" i="4"/>
  <c r="S102" i="4"/>
  <c r="R102" i="4"/>
  <c r="O102" i="4"/>
  <c r="P102" i="4" s="1"/>
  <c r="K102" i="4"/>
  <c r="N102" i="4" s="1"/>
  <c r="V102" i="4" s="1"/>
  <c r="AP101" i="4"/>
  <c r="AO101" i="4"/>
  <c r="AN101" i="4"/>
  <c r="T101" i="4"/>
  <c r="S101" i="4"/>
  <c r="U101" i="4" s="1"/>
  <c r="P101" i="4"/>
  <c r="O101" i="4"/>
  <c r="N101" i="4"/>
  <c r="V101" i="4" s="1"/>
  <c r="K101" i="4"/>
  <c r="Q100" i="4"/>
  <c r="R101" i="4" s="1"/>
  <c r="AP97" i="4"/>
  <c r="AO97" i="4"/>
  <c r="AN97" i="4"/>
  <c r="S97" i="4"/>
  <c r="U97" i="4" s="1"/>
  <c r="R97" i="4"/>
  <c r="P97" i="4"/>
  <c r="O97" i="4"/>
  <c r="N97" i="4"/>
  <c r="V97" i="4" s="1"/>
  <c r="K97" i="4"/>
  <c r="T97" i="4" s="1"/>
  <c r="AP96" i="4"/>
  <c r="AO96" i="4"/>
  <c r="AN96" i="4"/>
  <c r="S96" i="4"/>
  <c r="R96" i="4"/>
  <c r="O96" i="4"/>
  <c r="P96" i="4" s="1"/>
  <c r="K96" i="4"/>
  <c r="T96" i="4" s="1"/>
  <c r="AP95" i="4"/>
  <c r="AO95" i="4"/>
  <c r="AN95" i="4"/>
  <c r="T95" i="4"/>
  <c r="U95" i="4" s="1"/>
  <c r="S95" i="4"/>
  <c r="R95" i="4"/>
  <c r="O95" i="4"/>
  <c r="P95" i="4" s="1"/>
  <c r="N95" i="4"/>
  <c r="V95" i="4" s="1"/>
  <c r="K95" i="4"/>
  <c r="AP94" i="4"/>
  <c r="AO94" i="4"/>
  <c r="AN94" i="4"/>
  <c r="V94" i="4"/>
  <c r="T94" i="4"/>
  <c r="U94" i="4" s="1"/>
  <c r="S94" i="4"/>
  <c r="R94" i="4"/>
  <c r="O94" i="4"/>
  <c r="P94" i="4" s="1"/>
  <c r="K94" i="4"/>
  <c r="N94" i="4" s="1"/>
  <c r="AP93" i="4"/>
  <c r="AO93" i="4"/>
  <c r="AN93" i="4"/>
  <c r="S93" i="4"/>
  <c r="U93" i="4" s="1"/>
  <c r="R93" i="4"/>
  <c r="P93" i="4"/>
  <c r="O93" i="4"/>
  <c r="N93" i="4"/>
  <c r="V93" i="4" s="1"/>
  <c r="K93" i="4"/>
  <c r="T93" i="4" s="1"/>
  <c r="AP92" i="4"/>
  <c r="AO92" i="4"/>
  <c r="AN92" i="4"/>
  <c r="S92" i="4"/>
  <c r="R92" i="4"/>
  <c r="O92" i="4"/>
  <c r="P92" i="4" s="1"/>
  <c r="K92" i="4"/>
  <c r="T92" i="4" s="1"/>
  <c r="AP91" i="4"/>
  <c r="AO91" i="4"/>
  <c r="AN91" i="4"/>
  <c r="T91" i="4"/>
  <c r="S91" i="4"/>
  <c r="U91" i="4" s="1"/>
  <c r="R91" i="4"/>
  <c r="O91" i="4"/>
  <c r="P91" i="4" s="1"/>
  <c r="N91" i="4"/>
  <c r="V91" i="4" s="1"/>
  <c r="K91" i="4"/>
  <c r="AP90" i="4"/>
  <c r="AO90" i="4"/>
  <c r="AN90" i="4"/>
  <c r="V90" i="4"/>
  <c r="T90" i="4"/>
  <c r="U90" i="4" s="1"/>
  <c r="S90" i="4"/>
  <c r="R90" i="4"/>
  <c r="O90" i="4"/>
  <c r="P90" i="4" s="1"/>
  <c r="K90" i="4"/>
  <c r="N90" i="4" s="1"/>
  <c r="AP89" i="4"/>
  <c r="AO89" i="4"/>
  <c r="AN89" i="4"/>
  <c r="V89" i="4"/>
  <c r="S89" i="4"/>
  <c r="U89" i="4" s="1"/>
  <c r="R89" i="4"/>
  <c r="P89" i="4"/>
  <c r="O89" i="4"/>
  <c r="N89" i="4"/>
  <c r="K89" i="4"/>
  <c r="T89" i="4" s="1"/>
  <c r="AP88" i="4"/>
  <c r="AO88" i="4"/>
  <c r="AN88" i="4"/>
  <c r="S88" i="4"/>
  <c r="R88" i="4"/>
  <c r="O88" i="4"/>
  <c r="P88" i="4" s="1"/>
  <c r="K88" i="4"/>
  <c r="T88" i="4" s="1"/>
  <c r="AP87" i="4"/>
  <c r="AO87" i="4"/>
  <c r="AN87" i="4"/>
  <c r="T87" i="4"/>
  <c r="S87" i="4"/>
  <c r="U87" i="4" s="1"/>
  <c r="R87" i="4"/>
  <c r="O87" i="4"/>
  <c r="P87" i="4" s="1"/>
  <c r="N87" i="4"/>
  <c r="V87" i="4" s="1"/>
  <c r="K87" i="4"/>
  <c r="AP86" i="4"/>
  <c r="AO86" i="4"/>
  <c r="AN86" i="4"/>
  <c r="T86" i="4"/>
  <c r="U86" i="4" s="1"/>
  <c r="S86" i="4"/>
  <c r="R86" i="4"/>
  <c r="O86" i="4"/>
  <c r="P86" i="4" s="1"/>
  <c r="K86" i="4"/>
  <c r="N86" i="4" s="1"/>
  <c r="V86" i="4" s="1"/>
  <c r="AP85" i="4"/>
  <c r="AO85" i="4"/>
  <c r="AN85" i="4"/>
  <c r="S85" i="4"/>
  <c r="R85" i="4"/>
  <c r="P85" i="4"/>
  <c r="O85" i="4"/>
  <c r="K85" i="4"/>
  <c r="N85" i="4" s="1"/>
  <c r="V85" i="4" s="1"/>
  <c r="AP84" i="4"/>
  <c r="AO84" i="4"/>
  <c r="AN84" i="4"/>
  <c r="S84" i="4"/>
  <c r="R84" i="4"/>
  <c r="O84" i="4"/>
  <c r="P84" i="4" s="1"/>
  <c r="K84" i="4"/>
  <c r="T84" i="4" s="1"/>
  <c r="AP83" i="4"/>
  <c r="AO83" i="4"/>
  <c r="AN83" i="4"/>
  <c r="T83" i="4"/>
  <c r="S83" i="4"/>
  <c r="U83" i="4" s="1"/>
  <c r="R83" i="4"/>
  <c r="O83" i="4"/>
  <c r="P83" i="4" s="1"/>
  <c r="N83" i="4"/>
  <c r="V83" i="4" s="1"/>
  <c r="K83" i="4"/>
  <c r="AP82" i="4"/>
  <c r="AO82" i="4"/>
  <c r="AN82" i="4"/>
  <c r="T82" i="4"/>
  <c r="U82" i="4" s="1"/>
  <c r="S82" i="4"/>
  <c r="R82" i="4"/>
  <c r="O82" i="4"/>
  <c r="P82" i="4" s="1"/>
  <c r="K82" i="4"/>
  <c r="N82" i="4" s="1"/>
  <c r="V82" i="4" s="1"/>
  <c r="AP81" i="4"/>
  <c r="AO81" i="4"/>
  <c r="AN81" i="4"/>
  <c r="S81" i="4"/>
  <c r="R81" i="4"/>
  <c r="P81" i="4"/>
  <c r="O81" i="4"/>
  <c r="K81" i="4"/>
  <c r="N81" i="4" s="1"/>
  <c r="V81" i="4" s="1"/>
  <c r="AP80" i="4"/>
  <c r="AO80" i="4"/>
  <c r="AN80" i="4"/>
  <c r="S80" i="4"/>
  <c r="R80" i="4"/>
  <c r="O80" i="4"/>
  <c r="P80" i="4" s="1"/>
  <c r="K80" i="4"/>
  <c r="T80" i="4" s="1"/>
  <c r="AP79" i="4"/>
  <c r="AO79" i="4"/>
  <c r="AN79" i="4"/>
  <c r="T79" i="4"/>
  <c r="S79" i="4"/>
  <c r="U79" i="4" s="1"/>
  <c r="R79" i="4"/>
  <c r="O79" i="4"/>
  <c r="P79" i="4" s="1"/>
  <c r="N79" i="4"/>
  <c r="V79" i="4" s="1"/>
  <c r="K79" i="4"/>
  <c r="AP78" i="4"/>
  <c r="AO78" i="4"/>
  <c r="AN78" i="4"/>
  <c r="T78" i="4"/>
  <c r="U78" i="4" s="1"/>
  <c r="S78" i="4"/>
  <c r="R78" i="4"/>
  <c r="O78" i="4"/>
  <c r="P78" i="4" s="1"/>
  <c r="K78" i="4"/>
  <c r="N78" i="4" s="1"/>
  <c r="V78" i="4" s="1"/>
  <c r="AP77" i="4"/>
  <c r="AO77" i="4"/>
  <c r="AN77" i="4"/>
  <c r="S77" i="4"/>
  <c r="R77" i="4"/>
  <c r="P77" i="4"/>
  <c r="O77" i="4"/>
  <c r="K77" i="4"/>
  <c r="N77" i="4" s="1"/>
  <c r="V77" i="4" s="1"/>
  <c r="AP76" i="4"/>
  <c r="AO76" i="4"/>
  <c r="AN76" i="4"/>
  <c r="S76" i="4"/>
  <c r="R76" i="4"/>
  <c r="O76" i="4"/>
  <c r="P76" i="4" s="1"/>
  <c r="K76" i="4"/>
  <c r="T76" i="4" s="1"/>
  <c r="AP75" i="4"/>
  <c r="AO75" i="4"/>
  <c r="AN75" i="4"/>
  <c r="T75" i="4"/>
  <c r="S75" i="4"/>
  <c r="U75" i="4" s="1"/>
  <c r="R75" i="4"/>
  <c r="O75" i="4"/>
  <c r="P75" i="4" s="1"/>
  <c r="N75" i="4"/>
  <c r="V75" i="4" s="1"/>
  <c r="K75" i="4"/>
  <c r="AP74" i="4"/>
  <c r="AO74" i="4"/>
  <c r="AN74" i="4"/>
  <c r="T74" i="4"/>
  <c r="U74" i="4" s="1"/>
  <c r="S74" i="4"/>
  <c r="R74" i="4"/>
  <c r="O74" i="4"/>
  <c r="P74" i="4" s="1"/>
  <c r="K74" i="4"/>
  <c r="N74" i="4" s="1"/>
  <c r="V74" i="4" s="1"/>
  <c r="AP73" i="4"/>
  <c r="AO73" i="4"/>
  <c r="AN73" i="4"/>
  <c r="S73" i="4"/>
  <c r="R73" i="4"/>
  <c r="P73" i="4"/>
  <c r="O73" i="4"/>
  <c r="K73" i="4"/>
  <c r="N73" i="4" s="1"/>
  <c r="V73" i="4" s="1"/>
  <c r="AP72" i="4"/>
  <c r="AO72" i="4"/>
  <c r="AN72" i="4"/>
  <c r="S72" i="4"/>
  <c r="R72" i="4"/>
  <c r="O72" i="4"/>
  <c r="P72" i="4" s="1"/>
  <c r="K72" i="4"/>
  <c r="T72" i="4" s="1"/>
  <c r="AP71" i="4"/>
  <c r="AO71" i="4"/>
  <c r="AN71" i="4"/>
  <c r="T71" i="4"/>
  <c r="S71" i="4"/>
  <c r="U71" i="4" s="1"/>
  <c r="R71" i="4"/>
  <c r="O71" i="4"/>
  <c r="P71" i="4" s="1"/>
  <c r="N71" i="4"/>
  <c r="V71" i="4" s="1"/>
  <c r="K71" i="4"/>
  <c r="AP70" i="4"/>
  <c r="AO70" i="4"/>
  <c r="AN70" i="4"/>
  <c r="T70" i="4"/>
  <c r="U70" i="4" s="1"/>
  <c r="S70" i="4"/>
  <c r="R70" i="4"/>
  <c r="O70" i="4"/>
  <c r="P70" i="4" s="1"/>
  <c r="K70" i="4"/>
  <c r="N70" i="4" s="1"/>
  <c r="V70" i="4" s="1"/>
  <c r="AP69" i="4"/>
  <c r="AO69" i="4"/>
  <c r="AN69" i="4"/>
  <c r="S69" i="4"/>
  <c r="R69" i="4"/>
  <c r="P69" i="4"/>
  <c r="O69" i="4"/>
  <c r="K69" i="4"/>
  <c r="N69" i="4" s="1"/>
  <c r="V69" i="4" s="1"/>
  <c r="AP68" i="4"/>
  <c r="AO68" i="4"/>
  <c r="AN68" i="4"/>
  <c r="S68" i="4"/>
  <c r="R68" i="4"/>
  <c r="O68" i="4"/>
  <c r="P68" i="4" s="1"/>
  <c r="K68" i="4"/>
  <c r="T68" i="4" s="1"/>
  <c r="AP67" i="4"/>
  <c r="AO67" i="4"/>
  <c r="AN67" i="4"/>
  <c r="T67" i="4"/>
  <c r="S67" i="4"/>
  <c r="U67" i="4" s="1"/>
  <c r="R67" i="4"/>
  <c r="O67" i="4"/>
  <c r="P67" i="4" s="1"/>
  <c r="N67" i="4"/>
  <c r="V67" i="4" s="1"/>
  <c r="K67" i="4"/>
  <c r="AP66" i="4"/>
  <c r="AO66" i="4"/>
  <c r="AN66" i="4"/>
  <c r="T66" i="4"/>
  <c r="U66" i="4" s="1"/>
  <c r="S66" i="4"/>
  <c r="R66" i="4"/>
  <c r="O66" i="4"/>
  <c r="P66" i="4" s="1"/>
  <c r="K66" i="4"/>
  <c r="N66" i="4" s="1"/>
  <c r="V66" i="4" s="1"/>
  <c r="AP65" i="4"/>
  <c r="AO65" i="4"/>
  <c r="AN65" i="4"/>
  <c r="S65" i="4"/>
  <c r="P65" i="4"/>
  <c r="O65" i="4"/>
  <c r="K65" i="4"/>
  <c r="N65" i="4" s="1"/>
  <c r="V65" i="4" s="1"/>
  <c r="Q64" i="4"/>
  <c r="R65" i="4" s="1"/>
  <c r="AP61" i="4"/>
  <c r="AO61" i="4"/>
  <c r="AN61" i="4"/>
  <c r="T61" i="4"/>
  <c r="S61" i="4"/>
  <c r="U61" i="4" s="1"/>
  <c r="R61" i="4"/>
  <c r="O61" i="4"/>
  <c r="P61" i="4" s="1"/>
  <c r="N61" i="4"/>
  <c r="V61" i="4" s="1"/>
  <c r="K61" i="4"/>
  <c r="AP60" i="4"/>
  <c r="AO60" i="4"/>
  <c r="AN60" i="4"/>
  <c r="T60" i="4"/>
  <c r="U60" i="4" s="1"/>
  <c r="S60" i="4"/>
  <c r="R60" i="4"/>
  <c r="O60" i="4"/>
  <c r="P60" i="4" s="1"/>
  <c r="K60" i="4"/>
  <c r="N60" i="4" s="1"/>
  <c r="V60" i="4" s="1"/>
  <c r="AP59" i="4"/>
  <c r="AO59" i="4"/>
  <c r="AN59" i="4"/>
  <c r="S59" i="4"/>
  <c r="R59" i="4"/>
  <c r="P59" i="4"/>
  <c r="O59" i="4"/>
  <c r="K59" i="4"/>
  <c r="N59" i="4" s="1"/>
  <c r="V59" i="4" s="1"/>
  <c r="AP58" i="4"/>
  <c r="AO58" i="4"/>
  <c r="AN58" i="4"/>
  <c r="S58" i="4"/>
  <c r="R58" i="4"/>
  <c r="O58" i="4"/>
  <c r="P58" i="4" s="1"/>
  <c r="K58" i="4"/>
  <c r="T58" i="4" s="1"/>
  <c r="AP57" i="4"/>
  <c r="AO57" i="4"/>
  <c r="AN57" i="4"/>
  <c r="T57" i="4"/>
  <c r="S57" i="4"/>
  <c r="U57" i="4" s="1"/>
  <c r="R57" i="4"/>
  <c r="O57" i="4"/>
  <c r="P57" i="4" s="1"/>
  <c r="N57" i="4"/>
  <c r="V57" i="4" s="1"/>
  <c r="K57" i="4"/>
  <c r="AP56" i="4"/>
  <c r="AO56" i="4"/>
  <c r="AN56" i="4"/>
  <c r="T56" i="4"/>
  <c r="U56" i="4" s="1"/>
  <c r="S56" i="4"/>
  <c r="R56" i="4"/>
  <c r="O56" i="4"/>
  <c r="P56" i="4" s="1"/>
  <c r="K56" i="4"/>
  <c r="N56" i="4" s="1"/>
  <c r="V56" i="4" s="1"/>
  <c r="AP55" i="4"/>
  <c r="AO55" i="4"/>
  <c r="AN55" i="4"/>
  <c r="S55" i="4"/>
  <c r="R55" i="4"/>
  <c r="P55" i="4"/>
  <c r="O55" i="4"/>
  <c r="K55" i="4"/>
  <c r="N55" i="4" s="1"/>
  <c r="V55" i="4" s="1"/>
  <c r="AP54" i="4"/>
  <c r="AO54" i="4"/>
  <c r="AN54" i="4"/>
  <c r="S54" i="4"/>
  <c r="R54" i="4"/>
  <c r="O54" i="4"/>
  <c r="P54" i="4" s="1"/>
  <c r="K54" i="4"/>
  <c r="T54" i="4" s="1"/>
  <c r="AP53" i="4"/>
  <c r="AO53" i="4"/>
  <c r="AN53" i="4"/>
  <c r="T53" i="4"/>
  <c r="S53" i="4"/>
  <c r="U53" i="4" s="1"/>
  <c r="R53" i="4"/>
  <c r="O53" i="4"/>
  <c r="P53" i="4" s="1"/>
  <c r="N53" i="4"/>
  <c r="V53" i="4" s="1"/>
  <c r="K53" i="4"/>
  <c r="AP52" i="4"/>
  <c r="AO52" i="4"/>
  <c r="AN52" i="4"/>
  <c r="T52" i="4"/>
  <c r="U52" i="4" s="1"/>
  <c r="S52" i="4"/>
  <c r="R52" i="4"/>
  <c r="O52" i="4"/>
  <c r="P52" i="4" s="1"/>
  <c r="K52" i="4"/>
  <c r="N52" i="4" s="1"/>
  <c r="V52" i="4" s="1"/>
  <c r="AP51" i="4"/>
  <c r="AO51" i="4"/>
  <c r="AN51" i="4"/>
  <c r="S51" i="4"/>
  <c r="R51" i="4"/>
  <c r="P51" i="4"/>
  <c r="O51" i="4"/>
  <c r="K51" i="4"/>
  <c r="N51" i="4" s="1"/>
  <c r="V51" i="4" s="1"/>
  <c r="AP50" i="4"/>
  <c r="AO50" i="4"/>
  <c r="AN50" i="4"/>
  <c r="S50" i="4"/>
  <c r="R50" i="4"/>
  <c r="O50" i="4"/>
  <c r="P50" i="4" s="1"/>
  <c r="K50" i="4"/>
  <c r="T50" i="4" s="1"/>
  <c r="AP49" i="4"/>
  <c r="AO49" i="4"/>
  <c r="AN49" i="4"/>
  <c r="T49" i="4"/>
  <c r="S49" i="4"/>
  <c r="U49" i="4" s="1"/>
  <c r="R49" i="4"/>
  <c r="O49" i="4"/>
  <c r="P49" i="4" s="1"/>
  <c r="N49" i="4"/>
  <c r="V49" i="4" s="1"/>
  <c r="K49" i="4"/>
  <c r="AP48" i="4"/>
  <c r="AO48" i="4"/>
  <c r="AN48" i="4"/>
  <c r="T48" i="4"/>
  <c r="U48" i="4" s="1"/>
  <c r="S48" i="4"/>
  <c r="R48" i="4"/>
  <c r="O48" i="4"/>
  <c r="P48" i="4" s="1"/>
  <c r="K48" i="4"/>
  <c r="N48" i="4" s="1"/>
  <c r="V48" i="4" s="1"/>
  <c r="AP47" i="4"/>
  <c r="AO47" i="4"/>
  <c r="AN47" i="4"/>
  <c r="S47" i="4"/>
  <c r="R47" i="4"/>
  <c r="P47" i="4"/>
  <c r="O47" i="4"/>
  <c r="K47" i="4"/>
  <c r="N47" i="4" s="1"/>
  <c r="V47" i="4" s="1"/>
  <c r="AP46" i="4"/>
  <c r="AO46" i="4"/>
  <c r="AN46" i="4"/>
  <c r="S46" i="4"/>
  <c r="R46" i="4"/>
  <c r="O46" i="4"/>
  <c r="P46" i="4" s="1"/>
  <c r="K46" i="4"/>
  <c r="T46" i="4" s="1"/>
  <c r="AP45" i="4"/>
  <c r="AO45" i="4"/>
  <c r="AN45" i="4"/>
  <c r="T45" i="4"/>
  <c r="S45" i="4"/>
  <c r="U45" i="4" s="1"/>
  <c r="R45" i="4"/>
  <c r="O45" i="4"/>
  <c r="P45" i="4" s="1"/>
  <c r="N45" i="4"/>
  <c r="V45" i="4" s="1"/>
  <c r="K45" i="4"/>
  <c r="AP44" i="4"/>
  <c r="AO44" i="4"/>
  <c r="AN44" i="4"/>
  <c r="T44" i="4"/>
  <c r="U44" i="4" s="1"/>
  <c r="S44" i="4"/>
  <c r="R44" i="4"/>
  <c r="O44" i="4"/>
  <c r="P44" i="4" s="1"/>
  <c r="K44" i="4"/>
  <c r="N44" i="4" s="1"/>
  <c r="V44" i="4" s="1"/>
  <c r="AP43" i="4"/>
  <c r="AO43" i="4"/>
  <c r="AN43" i="4"/>
  <c r="S43" i="4"/>
  <c r="R43" i="4"/>
  <c r="P43" i="4"/>
  <c r="O43" i="4"/>
  <c r="K43" i="4"/>
  <c r="N43" i="4" s="1"/>
  <c r="V43" i="4" s="1"/>
  <c r="AP42" i="4"/>
  <c r="AO42" i="4"/>
  <c r="AN42" i="4"/>
  <c r="S42" i="4"/>
  <c r="R42" i="4"/>
  <c r="O42" i="4"/>
  <c r="P42" i="4" s="1"/>
  <c r="K42" i="4"/>
  <c r="T42" i="4" s="1"/>
  <c r="AP41" i="4"/>
  <c r="AO41" i="4"/>
  <c r="AN41" i="4"/>
  <c r="T41" i="4"/>
  <c r="S41" i="4"/>
  <c r="U41" i="4" s="1"/>
  <c r="R41" i="4"/>
  <c r="O41" i="4"/>
  <c r="P41" i="4" s="1"/>
  <c r="N41" i="4"/>
  <c r="V41" i="4" s="1"/>
  <c r="K41" i="4"/>
  <c r="AP40" i="4"/>
  <c r="AO40" i="4"/>
  <c r="AN40" i="4"/>
  <c r="T40" i="4"/>
  <c r="U40" i="4" s="1"/>
  <c r="S40" i="4"/>
  <c r="O40" i="4"/>
  <c r="P40" i="4" s="1"/>
  <c r="K40" i="4"/>
  <c r="N40" i="4" s="1"/>
  <c r="V40" i="4" s="1"/>
  <c r="Q39" i="4"/>
  <c r="R40" i="4" s="1"/>
  <c r="AP36" i="4"/>
  <c r="AO36" i="4"/>
  <c r="AN36" i="4"/>
  <c r="S36" i="4"/>
  <c r="R36" i="4"/>
  <c r="O36" i="4"/>
  <c r="P36" i="4" s="1"/>
  <c r="K36" i="4"/>
  <c r="T36" i="4" s="1"/>
  <c r="AP35" i="4"/>
  <c r="AO35" i="4"/>
  <c r="AN35" i="4"/>
  <c r="T35" i="4"/>
  <c r="S35" i="4"/>
  <c r="U35" i="4" s="1"/>
  <c r="R35" i="4"/>
  <c r="O35" i="4"/>
  <c r="P35" i="4" s="1"/>
  <c r="N35" i="4"/>
  <c r="K35" i="4"/>
  <c r="V35" i="4" s="1"/>
  <c r="AP34" i="4"/>
  <c r="AO34" i="4"/>
  <c r="AN34" i="4"/>
  <c r="T34" i="4"/>
  <c r="U34" i="4" s="1"/>
  <c r="S34" i="4"/>
  <c r="R34" i="4"/>
  <c r="O34" i="4"/>
  <c r="P34" i="4" s="1"/>
  <c r="K34" i="4"/>
  <c r="V34" i="4" s="1"/>
  <c r="AP33" i="4"/>
  <c r="AO33" i="4"/>
  <c r="AN33" i="4"/>
  <c r="S33" i="4"/>
  <c r="R33" i="4"/>
  <c r="P33" i="4"/>
  <c r="O33" i="4"/>
  <c r="K33" i="4"/>
  <c r="N33" i="4" s="1"/>
  <c r="AP32" i="4"/>
  <c r="AO32" i="4"/>
  <c r="AN32" i="4"/>
  <c r="S32" i="4"/>
  <c r="R32" i="4"/>
  <c r="O32" i="4"/>
  <c r="P32" i="4" s="1"/>
  <c r="K32" i="4"/>
  <c r="T32" i="4" s="1"/>
  <c r="AP31" i="4"/>
  <c r="AO31" i="4"/>
  <c r="AN31" i="4"/>
  <c r="AI31" i="4"/>
  <c r="T31" i="4"/>
  <c r="S31" i="4"/>
  <c r="U31" i="4" s="1"/>
  <c r="R31" i="4"/>
  <c r="O31" i="4"/>
  <c r="P31" i="4" s="1"/>
  <c r="N31" i="4"/>
  <c r="K31" i="4"/>
  <c r="V31" i="4" s="1"/>
  <c r="AP30" i="4"/>
  <c r="AO30" i="4"/>
  <c r="AN30" i="4"/>
  <c r="T30" i="4"/>
  <c r="U30" i="4" s="1"/>
  <c r="S30" i="4"/>
  <c r="R30" i="4"/>
  <c r="O30" i="4"/>
  <c r="P30" i="4" s="1"/>
  <c r="K30" i="4"/>
  <c r="V30" i="4" s="1"/>
  <c r="AP29" i="4"/>
  <c r="AO29" i="4"/>
  <c r="AN29" i="4"/>
  <c r="S29" i="4"/>
  <c r="R29" i="4"/>
  <c r="P29" i="4"/>
  <c r="O29" i="4"/>
  <c r="K29" i="4"/>
  <c r="N29" i="4" s="1"/>
  <c r="AP28" i="4"/>
  <c r="AO28" i="4"/>
  <c r="AN28" i="4"/>
  <c r="S28" i="4"/>
  <c r="R28" i="4"/>
  <c r="O28" i="4"/>
  <c r="P28" i="4" s="1"/>
  <c r="K28" i="4"/>
  <c r="T28" i="4" s="1"/>
  <c r="AP27" i="4"/>
  <c r="AO27" i="4"/>
  <c r="AN27" i="4"/>
  <c r="AI27" i="4"/>
  <c r="T27" i="4"/>
  <c r="S27" i="4"/>
  <c r="U27" i="4" s="1"/>
  <c r="R27" i="4"/>
  <c r="O27" i="4"/>
  <c r="P27" i="4" s="1"/>
  <c r="N27" i="4"/>
  <c r="K27" i="4"/>
  <c r="V27" i="4" s="1"/>
  <c r="AP26" i="4"/>
  <c r="AO26" i="4"/>
  <c r="AN26" i="4"/>
  <c r="T26" i="4"/>
  <c r="U26" i="4" s="1"/>
  <c r="S26" i="4"/>
  <c r="R26" i="4"/>
  <c r="O26" i="4"/>
  <c r="P26" i="4" s="1"/>
  <c r="K26" i="4"/>
  <c r="V26" i="4" s="1"/>
  <c r="AP25" i="4"/>
  <c r="AO25" i="4"/>
  <c r="AN25" i="4"/>
  <c r="S25" i="4"/>
  <c r="R25" i="4"/>
  <c r="P25" i="4"/>
  <c r="O25" i="4"/>
  <c r="K25" i="4"/>
  <c r="N25" i="4" s="1"/>
  <c r="AP24" i="4"/>
  <c r="AO24" i="4"/>
  <c r="AN24" i="4"/>
  <c r="AI24" i="4"/>
  <c r="S24" i="4"/>
  <c r="R24" i="4"/>
  <c r="O24" i="4"/>
  <c r="P24" i="4" s="1"/>
  <c r="K24" i="4"/>
  <c r="T24" i="4" s="1"/>
  <c r="AP23" i="4"/>
  <c r="AO23" i="4"/>
  <c r="AN23" i="4"/>
  <c r="AI23" i="4"/>
  <c r="T23" i="4"/>
  <c r="S23" i="4"/>
  <c r="U23" i="4" s="1"/>
  <c r="R23" i="4"/>
  <c r="O23" i="4"/>
  <c r="P23" i="4" s="1"/>
  <c r="N23" i="4"/>
  <c r="K23" i="4"/>
  <c r="V23" i="4" s="1"/>
  <c r="AP22" i="4"/>
  <c r="AO22" i="4"/>
  <c r="AN22" i="4"/>
  <c r="T22" i="4"/>
  <c r="U22" i="4" s="1"/>
  <c r="S22" i="4"/>
  <c r="R22" i="4"/>
  <c r="O22" i="4"/>
  <c r="P22" i="4" s="1"/>
  <c r="K22" i="4"/>
  <c r="V22" i="4" s="1"/>
  <c r="AP21" i="4"/>
  <c r="AO21" i="4"/>
  <c r="AN21" i="4"/>
  <c r="S21" i="4"/>
  <c r="R21" i="4"/>
  <c r="P21" i="4"/>
  <c r="O21" i="4"/>
  <c r="K21" i="4"/>
  <c r="N21" i="4" s="1"/>
  <c r="AP20" i="4"/>
  <c r="AO20" i="4"/>
  <c r="AN20" i="4"/>
  <c r="AI20" i="4"/>
  <c r="S20" i="4"/>
  <c r="R20" i="4"/>
  <c r="O20" i="4"/>
  <c r="P20" i="4" s="1"/>
  <c r="K20" i="4"/>
  <c r="T20" i="4" s="1"/>
  <c r="AP19" i="4"/>
  <c r="AO19" i="4"/>
  <c r="AN19" i="4"/>
  <c r="AI19" i="4"/>
  <c r="T19" i="4"/>
  <c r="S19" i="4"/>
  <c r="U19" i="4" s="1"/>
  <c r="R19" i="4"/>
  <c r="O19" i="4"/>
  <c r="P19" i="4" s="1"/>
  <c r="N19" i="4"/>
  <c r="K19" i="4"/>
  <c r="V19" i="4" s="1"/>
  <c r="AP18" i="4"/>
  <c r="AO18" i="4"/>
  <c r="AN18" i="4"/>
  <c r="T18" i="4"/>
  <c r="U18" i="4" s="1"/>
  <c r="S18" i="4"/>
  <c r="R18" i="4"/>
  <c r="O18" i="4"/>
  <c r="P18" i="4" s="1"/>
  <c r="K18" i="4"/>
  <c r="V18" i="4" s="1"/>
  <c r="AP17" i="4"/>
  <c r="AO17" i="4"/>
  <c r="AN17" i="4"/>
  <c r="S17" i="4"/>
  <c r="R17" i="4"/>
  <c r="P17" i="4"/>
  <c r="O17" i="4"/>
  <c r="K17" i="4"/>
  <c r="N17" i="4" s="1"/>
  <c r="AP16" i="4"/>
  <c r="AO16" i="4"/>
  <c r="AN16" i="4"/>
  <c r="AI16" i="4"/>
  <c r="S16" i="4"/>
  <c r="R16" i="4"/>
  <c r="O16" i="4"/>
  <c r="P16" i="4" s="1"/>
  <c r="K16" i="4"/>
  <c r="T16" i="4" s="1"/>
  <c r="AP15" i="4"/>
  <c r="AO15" i="4"/>
  <c r="AN15" i="4"/>
  <c r="AI15" i="4"/>
  <c r="T15" i="4"/>
  <c r="S15" i="4"/>
  <c r="U15" i="4" s="1"/>
  <c r="R15" i="4"/>
  <c r="O15" i="4"/>
  <c r="P15" i="4" s="1"/>
  <c r="N15" i="4"/>
  <c r="K15" i="4"/>
  <c r="V15" i="4" s="1"/>
  <c r="AP14" i="4"/>
  <c r="AO14" i="4"/>
  <c r="AN14" i="4"/>
  <c r="T14" i="4"/>
  <c r="U14" i="4" s="1"/>
  <c r="S14" i="4"/>
  <c r="R14" i="4"/>
  <c r="O14" i="4"/>
  <c r="P14" i="4" s="1"/>
  <c r="K14" i="4"/>
  <c r="V14" i="4" s="1"/>
  <c r="AP13" i="4"/>
  <c r="AO13" i="4"/>
  <c r="AN13" i="4"/>
  <c r="S13" i="4"/>
  <c r="R13" i="4"/>
  <c r="P13" i="4"/>
  <c r="O13" i="4"/>
  <c r="K13" i="4"/>
  <c r="N13" i="4" s="1"/>
  <c r="AP12" i="4"/>
  <c r="AO12" i="4"/>
  <c r="AN12" i="4"/>
  <c r="AI12" i="4"/>
  <c r="S12" i="4"/>
  <c r="R12" i="4"/>
  <c r="O12" i="4"/>
  <c r="P12" i="4" s="1"/>
  <c r="K12" i="4"/>
  <c r="AP11" i="4"/>
  <c r="AO11" i="4"/>
  <c r="AN11" i="4"/>
  <c r="AI11" i="4"/>
  <c r="T11" i="4"/>
  <c r="S11" i="4"/>
  <c r="U11" i="4" s="1"/>
  <c r="R11" i="4"/>
  <c r="O11" i="4"/>
  <c r="P11" i="4" s="1"/>
  <c r="N11" i="4"/>
  <c r="K11" i="4"/>
  <c r="V11" i="4" s="1"/>
  <c r="AP10" i="4"/>
  <c r="AO10" i="4"/>
  <c r="AN10" i="4"/>
  <c r="T10" i="4"/>
  <c r="U10" i="4" s="1"/>
  <c r="S10" i="4"/>
  <c r="R10" i="4"/>
  <c r="O10" i="4"/>
  <c r="P10" i="4" s="1"/>
  <c r="K10" i="4"/>
  <c r="V10" i="4" s="1"/>
  <c r="AP9" i="4"/>
  <c r="AO9" i="4"/>
  <c r="AN9" i="4"/>
  <c r="S9" i="4"/>
  <c r="R9" i="4"/>
  <c r="P9" i="4"/>
  <c r="O9" i="4"/>
  <c r="K9" i="4"/>
  <c r="N9" i="4" s="1"/>
  <c r="AP8" i="4"/>
  <c r="AO8" i="4"/>
  <c r="AN8" i="4"/>
  <c r="AI8" i="4"/>
  <c r="V8" i="4"/>
  <c r="S8" i="4"/>
  <c r="R8" i="4"/>
  <c r="O8" i="4"/>
  <c r="P8" i="4" s="1"/>
  <c r="N8" i="4"/>
  <c r="K8" i="4"/>
  <c r="T8" i="4" s="1"/>
  <c r="K5" i="4"/>
  <c r="R4" i="4"/>
  <c r="AM3" i="4"/>
  <c r="AP2" i="4"/>
  <c r="AO2" i="4"/>
  <c r="AN2" i="4"/>
  <c r="AL2" i="4"/>
  <c r="AM2" i="4" s="1"/>
  <c r="AI2" i="4"/>
  <c r="AG2" i="4"/>
  <c r="AF2" i="4"/>
  <c r="AE2" i="4"/>
  <c r="S2" i="4"/>
  <c r="R2" i="4"/>
  <c r="P2" i="4"/>
  <c r="O2" i="4"/>
  <c r="K2" i="4"/>
  <c r="V2" i="4" s="1"/>
  <c r="AB1" i="4"/>
  <c r="AA1" i="4"/>
  <c r="Z1" i="4"/>
  <c r="Y1" i="4"/>
  <c r="X1" i="4"/>
  <c r="W1" i="4"/>
  <c r="AP365" i="3"/>
  <c r="AO365" i="3"/>
  <c r="AN365" i="3"/>
  <c r="T365" i="3"/>
  <c r="U365" i="3" s="1"/>
  <c r="S365" i="3"/>
  <c r="R365" i="3"/>
  <c r="O365" i="3"/>
  <c r="P365" i="3" s="1"/>
  <c r="K365" i="3"/>
  <c r="V365" i="3" s="1"/>
  <c r="AP364" i="3"/>
  <c r="AO364" i="3"/>
  <c r="AN364" i="3"/>
  <c r="V364" i="3"/>
  <c r="S364" i="3"/>
  <c r="R364" i="3"/>
  <c r="P364" i="3"/>
  <c r="O364" i="3"/>
  <c r="K364" i="3"/>
  <c r="AP363" i="3"/>
  <c r="AO363" i="3"/>
  <c r="AN363" i="3"/>
  <c r="S363" i="3"/>
  <c r="R363" i="3"/>
  <c r="O363" i="3"/>
  <c r="P363" i="3" s="1"/>
  <c r="K363" i="3"/>
  <c r="T363" i="3" s="1"/>
  <c r="AP362" i="3"/>
  <c r="AO362" i="3"/>
  <c r="AN362" i="3"/>
  <c r="T362" i="3"/>
  <c r="S362" i="3"/>
  <c r="R362" i="3"/>
  <c r="O362" i="3"/>
  <c r="P362" i="3" s="1"/>
  <c r="N362" i="3"/>
  <c r="K362" i="3"/>
  <c r="V362" i="3" s="1"/>
  <c r="AP361" i="3"/>
  <c r="AO361" i="3"/>
  <c r="AN361" i="3"/>
  <c r="T361" i="3"/>
  <c r="U361" i="3" s="1"/>
  <c r="S361" i="3"/>
  <c r="R361" i="3"/>
  <c r="O361" i="3"/>
  <c r="P361" i="3" s="1"/>
  <c r="K361" i="3"/>
  <c r="V361" i="3" s="1"/>
  <c r="AP360" i="3"/>
  <c r="AO360" i="3"/>
  <c r="AN360" i="3"/>
  <c r="V360" i="3"/>
  <c r="S360" i="3"/>
  <c r="R360" i="3"/>
  <c r="P360" i="3"/>
  <c r="O360" i="3"/>
  <c r="K360" i="3"/>
  <c r="AP359" i="3"/>
  <c r="AO359" i="3"/>
  <c r="AN359" i="3"/>
  <c r="S359" i="3"/>
  <c r="R359" i="3"/>
  <c r="O359" i="3"/>
  <c r="P359" i="3" s="1"/>
  <c r="K359" i="3"/>
  <c r="T359" i="3" s="1"/>
  <c r="AP358" i="3"/>
  <c r="AO358" i="3"/>
  <c r="AN358" i="3"/>
  <c r="T358" i="3"/>
  <c r="S358" i="3"/>
  <c r="R358" i="3"/>
  <c r="O358" i="3"/>
  <c r="P358" i="3" s="1"/>
  <c r="N358" i="3"/>
  <c r="K358" i="3"/>
  <c r="V358" i="3" s="1"/>
  <c r="AP357" i="3"/>
  <c r="AO357" i="3"/>
  <c r="AN357" i="3"/>
  <c r="T357" i="3"/>
  <c r="U357" i="3" s="1"/>
  <c r="S357" i="3"/>
  <c r="R357" i="3"/>
  <c r="O357" i="3"/>
  <c r="P357" i="3" s="1"/>
  <c r="K357" i="3"/>
  <c r="V357" i="3" s="1"/>
  <c r="AP356" i="3"/>
  <c r="AO356" i="3"/>
  <c r="AN356" i="3"/>
  <c r="V356" i="3"/>
  <c r="S356" i="3"/>
  <c r="R356" i="3"/>
  <c r="P356" i="3"/>
  <c r="O356" i="3"/>
  <c r="K356" i="3"/>
  <c r="AP355" i="3"/>
  <c r="AO355" i="3"/>
  <c r="AN355" i="3"/>
  <c r="S355" i="3"/>
  <c r="R355" i="3"/>
  <c r="O355" i="3"/>
  <c r="P355" i="3" s="1"/>
  <c r="K355" i="3"/>
  <c r="T355" i="3" s="1"/>
  <c r="AP354" i="3"/>
  <c r="AO354" i="3"/>
  <c r="AN354" i="3"/>
  <c r="T354" i="3"/>
  <c r="S354" i="3"/>
  <c r="R354" i="3"/>
  <c r="O354" i="3"/>
  <c r="P354" i="3" s="1"/>
  <c r="N354" i="3"/>
  <c r="K354" i="3"/>
  <c r="V354" i="3" s="1"/>
  <c r="AP353" i="3"/>
  <c r="AO353" i="3"/>
  <c r="AN353" i="3"/>
  <c r="T353" i="3"/>
  <c r="U353" i="3" s="1"/>
  <c r="S353" i="3"/>
  <c r="P353" i="3"/>
  <c r="O353" i="3"/>
  <c r="K353" i="3"/>
  <c r="V353" i="3" s="1"/>
  <c r="Q352" i="3"/>
  <c r="R353" i="3" s="1"/>
  <c r="AP349" i="3"/>
  <c r="AO349" i="3"/>
  <c r="AN349" i="3"/>
  <c r="V349" i="3"/>
  <c r="S349" i="3"/>
  <c r="R349" i="3"/>
  <c r="O349" i="3"/>
  <c r="P349" i="3" s="1"/>
  <c r="N349" i="3"/>
  <c r="K349" i="3"/>
  <c r="T349" i="3" s="1"/>
  <c r="AP348" i="3"/>
  <c r="AO348" i="3"/>
  <c r="AN348" i="3"/>
  <c r="T348" i="3"/>
  <c r="S348" i="3"/>
  <c r="U348" i="3" s="1"/>
  <c r="R348" i="3"/>
  <c r="O348" i="3"/>
  <c r="P348" i="3" s="1"/>
  <c r="N348" i="3"/>
  <c r="K348" i="3"/>
  <c r="V348" i="3" s="1"/>
  <c r="AP347" i="3"/>
  <c r="AO347" i="3"/>
  <c r="AN347" i="3"/>
  <c r="U347" i="3"/>
  <c r="T347" i="3"/>
  <c r="S347" i="3"/>
  <c r="R347" i="3"/>
  <c r="P347" i="3"/>
  <c r="O347" i="3"/>
  <c r="K347" i="3"/>
  <c r="V347" i="3" s="1"/>
  <c r="AP346" i="3"/>
  <c r="AO346" i="3"/>
  <c r="AN346" i="3"/>
  <c r="S346" i="3"/>
  <c r="R346" i="3"/>
  <c r="P346" i="3"/>
  <c r="O346" i="3"/>
  <c r="K346" i="3"/>
  <c r="V346" i="3" s="1"/>
  <c r="AP345" i="3"/>
  <c r="AO345" i="3"/>
  <c r="AN345" i="3"/>
  <c r="V345" i="3"/>
  <c r="S345" i="3"/>
  <c r="R345" i="3"/>
  <c r="O345" i="3"/>
  <c r="P345" i="3" s="1"/>
  <c r="N345" i="3"/>
  <c r="K345" i="3"/>
  <c r="T345" i="3" s="1"/>
  <c r="AP344" i="3"/>
  <c r="AO344" i="3"/>
  <c r="AN344" i="3"/>
  <c r="T344" i="3"/>
  <c r="S344" i="3"/>
  <c r="U344" i="3" s="1"/>
  <c r="R344" i="3"/>
  <c r="O344" i="3"/>
  <c r="P344" i="3" s="1"/>
  <c r="N344" i="3"/>
  <c r="K344" i="3"/>
  <c r="V344" i="3" s="1"/>
  <c r="AP343" i="3"/>
  <c r="AO343" i="3"/>
  <c r="AN343" i="3"/>
  <c r="U343" i="3"/>
  <c r="T343" i="3"/>
  <c r="S343" i="3"/>
  <c r="R343" i="3"/>
  <c r="P343" i="3"/>
  <c r="O343" i="3"/>
  <c r="K343" i="3"/>
  <c r="V343" i="3" s="1"/>
  <c r="AP342" i="3"/>
  <c r="AO342" i="3"/>
  <c r="AN342" i="3"/>
  <c r="S342" i="3"/>
  <c r="R342" i="3"/>
  <c r="P342" i="3"/>
  <c r="O342" i="3"/>
  <c r="N342" i="3"/>
  <c r="K342" i="3"/>
  <c r="T342" i="3" s="1"/>
  <c r="U342" i="3" s="1"/>
  <c r="AP341" i="3"/>
  <c r="AO341" i="3"/>
  <c r="AN341" i="3"/>
  <c r="S341" i="3"/>
  <c r="R341" i="3"/>
  <c r="O341" i="3"/>
  <c r="P341" i="3" s="1"/>
  <c r="K341" i="3"/>
  <c r="T341" i="3" s="1"/>
  <c r="AP340" i="3"/>
  <c r="AO340" i="3"/>
  <c r="AN340" i="3"/>
  <c r="S340" i="3"/>
  <c r="R340" i="3"/>
  <c r="O340" i="3"/>
  <c r="P340" i="3" s="1"/>
  <c r="N340" i="3"/>
  <c r="K340" i="3"/>
  <c r="T340" i="3" s="1"/>
  <c r="AP339" i="3"/>
  <c r="AO339" i="3"/>
  <c r="AN339" i="3"/>
  <c r="T339" i="3"/>
  <c r="S339" i="3"/>
  <c r="U339" i="3" s="1"/>
  <c r="R339" i="3"/>
  <c r="O339" i="3"/>
  <c r="P339" i="3" s="1"/>
  <c r="N339" i="3"/>
  <c r="K339" i="3"/>
  <c r="V339" i="3" s="1"/>
  <c r="AP338" i="3"/>
  <c r="AO338" i="3"/>
  <c r="AN338" i="3"/>
  <c r="U338" i="3"/>
  <c r="T338" i="3"/>
  <c r="S338" i="3"/>
  <c r="R338" i="3"/>
  <c r="P338" i="3"/>
  <c r="O338" i="3"/>
  <c r="K338" i="3"/>
  <c r="V338" i="3" s="1"/>
  <c r="AP337" i="3"/>
  <c r="AO337" i="3"/>
  <c r="AN337" i="3"/>
  <c r="S337" i="3"/>
  <c r="R337" i="3"/>
  <c r="P337" i="3"/>
  <c r="O337" i="3"/>
  <c r="K337" i="3"/>
  <c r="N337" i="3" s="1"/>
  <c r="AP336" i="3"/>
  <c r="AO336" i="3"/>
  <c r="AN336" i="3"/>
  <c r="S336" i="3"/>
  <c r="R336" i="3"/>
  <c r="O336" i="3"/>
  <c r="P336" i="3" s="1"/>
  <c r="N336" i="3"/>
  <c r="K336" i="3"/>
  <c r="T336" i="3" s="1"/>
  <c r="AP335" i="3"/>
  <c r="AO335" i="3"/>
  <c r="AN335" i="3"/>
  <c r="T335" i="3"/>
  <c r="S335" i="3"/>
  <c r="U335" i="3" s="1"/>
  <c r="R335" i="3"/>
  <c r="O335" i="3"/>
  <c r="P335" i="3" s="1"/>
  <c r="N335" i="3"/>
  <c r="K335" i="3"/>
  <c r="V335" i="3" s="1"/>
  <c r="AP334" i="3"/>
  <c r="AO334" i="3"/>
  <c r="AN334" i="3"/>
  <c r="U334" i="3"/>
  <c r="T334" i="3"/>
  <c r="S334" i="3"/>
  <c r="R334" i="3"/>
  <c r="P334" i="3"/>
  <c r="O334" i="3"/>
  <c r="K334" i="3"/>
  <c r="V334" i="3" s="1"/>
  <c r="AP333" i="3"/>
  <c r="AO333" i="3"/>
  <c r="AN333" i="3"/>
  <c r="S333" i="3"/>
  <c r="R333" i="3"/>
  <c r="P333" i="3"/>
  <c r="O333" i="3"/>
  <c r="K333" i="3"/>
  <c r="N333" i="3" s="1"/>
  <c r="AP332" i="3"/>
  <c r="AO332" i="3"/>
  <c r="AN332" i="3"/>
  <c r="S332" i="3"/>
  <c r="R332" i="3"/>
  <c r="O332" i="3"/>
  <c r="P332" i="3" s="1"/>
  <c r="N332" i="3"/>
  <c r="K332" i="3"/>
  <c r="T332" i="3" s="1"/>
  <c r="AP331" i="3"/>
  <c r="AO331" i="3"/>
  <c r="AN331" i="3"/>
  <c r="T331" i="3"/>
  <c r="S331" i="3"/>
  <c r="U331" i="3" s="1"/>
  <c r="R331" i="3"/>
  <c r="O331" i="3"/>
  <c r="P331" i="3" s="1"/>
  <c r="N331" i="3"/>
  <c r="K331" i="3"/>
  <c r="V331" i="3" s="1"/>
  <c r="AP330" i="3"/>
  <c r="AO330" i="3"/>
  <c r="AN330" i="3"/>
  <c r="U330" i="3"/>
  <c r="T330" i="3"/>
  <c r="S330" i="3"/>
  <c r="R330" i="3"/>
  <c r="P330" i="3"/>
  <c r="O330" i="3"/>
  <c r="K330" i="3"/>
  <c r="V330" i="3" s="1"/>
  <c r="AP329" i="3"/>
  <c r="AO329" i="3"/>
  <c r="AN329" i="3"/>
  <c r="S329" i="3"/>
  <c r="R329" i="3"/>
  <c r="P329" i="3"/>
  <c r="O329" i="3"/>
  <c r="K329" i="3"/>
  <c r="N329" i="3" s="1"/>
  <c r="AP328" i="3"/>
  <c r="AO328" i="3"/>
  <c r="AN328" i="3"/>
  <c r="S328" i="3"/>
  <c r="R328" i="3"/>
  <c r="O328" i="3"/>
  <c r="P328" i="3" s="1"/>
  <c r="N328" i="3"/>
  <c r="K328" i="3"/>
  <c r="T328" i="3" s="1"/>
  <c r="AP327" i="3"/>
  <c r="AO327" i="3"/>
  <c r="AN327" i="3"/>
  <c r="T327" i="3"/>
  <c r="S327" i="3"/>
  <c r="U327" i="3" s="1"/>
  <c r="R327" i="3"/>
  <c r="O327" i="3"/>
  <c r="P327" i="3" s="1"/>
  <c r="N327" i="3"/>
  <c r="K327" i="3"/>
  <c r="V327" i="3" s="1"/>
  <c r="AP326" i="3"/>
  <c r="AO326" i="3"/>
  <c r="AN326" i="3"/>
  <c r="U326" i="3"/>
  <c r="T326" i="3"/>
  <c r="S326" i="3"/>
  <c r="R326" i="3"/>
  <c r="P326" i="3"/>
  <c r="O326" i="3"/>
  <c r="K326" i="3"/>
  <c r="V326" i="3" s="1"/>
  <c r="AP325" i="3"/>
  <c r="AO325" i="3"/>
  <c r="AN325" i="3"/>
  <c r="S325" i="3"/>
  <c r="R325" i="3"/>
  <c r="P325" i="3"/>
  <c r="O325" i="3"/>
  <c r="K325" i="3"/>
  <c r="N325" i="3" s="1"/>
  <c r="AP324" i="3"/>
  <c r="AO324" i="3"/>
  <c r="AN324" i="3"/>
  <c r="S324" i="3"/>
  <c r="R324" i="3"/>
  <c r="O324" i="3"/>
  <c r="P324" i="3" s="1"/>
  <c r="N324" i="3"/>
  <c r="K324" i="3"/>
  <c r="T324" i="3" s="1"/>
  <c r="Q323" i="3"/>
  <c r="AP320" i="3"/>
  <c r="AO320" i="3"/>
  <c r="AN320" i="3"/>
  <c r="U320" i="3"/>
  <c r="T320" i="3"/>
  <c r="S320" i="3"/>
  <c r="R320" i="3"/>
  <c r="P320" i="3"/>
  <c r="O320" i="3"/>
  <c r="K320" i="3"/>
  <c r="V320" i="3" s="1"/>
  <c r="AP319" i="3"/>
  <c r="AO319" i="3"/>
  <c r="AN319" i="3"/>
  <c r="S319" i="3"/>
  <c r="R319" i="3"/>
  <c r="P319" i="3"/>
  <c r="O319" i="3"/>
  <c r="K319" i="3"/>
  <c r="N319" i="3" s="1"/>
  <c r="AP318" i="3"/>
  <c r="AO318" i="3"/>
  <c r="AN318" i="3"/>
  <c r="S318" i="3"/>
  <c r="R318" i="3"/>
  <c r="O318" i="3"/>
  <c r="P318" i="3" s="1"/>
  <c r="N318" i="3"/>
  <c r="K318" i="3"/>
  <c r="T318" i="3" s="1"/>
  <c r="AP317" i="3"/>
  <c r="AO317" i="3"/>
  <c r="AN317" i="3"/>
  <c r="T317" i="3"/>
  <c r="S317" i="3"/>
  <c r="U317" i="3" s="1"/>
  <c r="R317" i="3"/>
  <c r="O317" i="3"/>
  <c r="P317" i="3" s="1"/>
  <c r="N317" i="3"/>
  <c r="K317" i="3"/>
  <c r="V317" i="3" s="1"/>
  <c r="AP316" i="3"/>
  <c r="AO316" i="3"/>
  <c r="AN316" i="3"/>
  <c r="U316" i="3"/>
  <c r="T316" i="3"/>
  <c r="S316" i="3"/>
  <c r="R316" i="3"/>
  <c r="P316" i="3"/>
  <c r="O316" i="3"/>
  <c r="K316" i="3"/>
  <c r="V316" i="3" s="1"/>
  <c r="AP315" i="3"/>
  <c r="AO315" i="3"/>
  <c r="AN315" i="3"/>
  <c r="S315" i="3"/>
  <c r="R315" i="3"/>
  <c r="P315" i="3"/>
  <c r="O315" i="3"/>
  <c r="K315" i="3"/>
  <c r="N315" i="3" s="1"/>
  <c r="AP314" i="3"/>
  <c r="AO314" i="3"/>
  <c r="AN314" i="3"/>
  <c r="S314" i="3"/>
  <c r="R314" i="3"/>
  <c r="O314" i="3"/>
  <c r="P314" i="3" s="1"/>
  <c r="N314" i="3"/>
  <c r="K314" i="3"/>
  <c r="T314" i="3" s="1"/>
  <c r="AP313" i="3"/>
  <c r="AO313" i="3"/>
  <c r="AN313" i="3"/>
  <c r="T313" i="3"/>
  <c r="S313" i="3"/>
  <c r="U313" i="3" s="1"/>
  <c r="R313" i="3"/>
  <c r="O313" i="3"/>
  <c r="P313" i="3" s="1"/>
  <c r="N313" i="3"/>
  <c r="K313" i="3"/>
  <c r="V313" i="3" s="1"/>
  <c r="AP312" i="3"/>
  <c r="AO312" i="3"/>
  <c r="AN312" i="3"/>
  <c r="U312" i="3"/>
  <c r="T312" i="3"/>
  <c r="S312" i="3"/>
  <c r="R312" i="3"/>
  <c r="P312" i="3"/>
  <c r="O312" i="3"/>
  <c r="K312" i="3"/>
  <c r="V312" i="3" s="1"/>
  <c r="AP311" i="3"/>
  <c r="AO311" i="3"/>
  <c r="AN311" i="3"/>
  <c r="S311" i="3"/>
  <c r="R311" i="3"/>
  <c r="P311" i="3"/>
  <c r="O311" i="3"/>
  <c r="K311" i="3"/>
  <c r="N311" i="3" s="1"/>
  <c r="AP310" i="3"/>
  <c r="AO310" i="3"/>
  <c r="AN310" i="3"/>
  <c r="S310" i="3"/>
  <c r="R310" i="3"/>
  <c r="O310" i="3"/>
  <c r="P310" i="3" s="1"/>
  <c r="N310" i="3"/>
  <c r="K310" i="3"/>
  <c r="T310" i="3" s="1"/>
  <c r="AP309" i="3"/>
  <c r="AO309" i="3"/>
  <c r="AN309" i="3"/>
  <c r="T309" i="3"/>
  <c r="S309" i="3"/>
  <c r="U309" i="3" s="1"/>
  <c r="R309" i="3"/>
  <c r="O309" i="3"/>
  <c r="P309" i="3" s="1"/>
  <c r="N309" i="3"/>
  <c r="K309" i="3"/>
  <c r="V309" i="3" s="1"/>
  <c r="AP308" i="3"/>
  <c r="AO308" i="3"/>
  <c r="AN308" i="3"/>
  <c r="U308" i="3"/>
  <c r="T308" i="3"/>
  <c r="S308" i="3"/>
  <c r="R308" i="3"/>
  <c r="P308" i="3"/>
  <c r="O308" i="3"/>
  <c r="K308" i="3"/>
  <c r="V308" i="3" s="1"/>
  <c r="AP307" i="3"/>
  <c r="AO307" i="3"/>
  <c r="AN307" i="3"/>
  <c r="S307" i="3"/>
  <c r="R307" i="3"/>
  <c r="P307" i="3"/>
  <c r="O307" i="3"/>
  <c r="K307" i="3"/>
  <c r="N307" i="3" s="1"/>
  <c r="AP306" i="3"/>
  <c r="AO306" i="3"/>
  <c r="AN306" i="3"/>
  <c r="S306" i="3"/>
  <c r="R306" i="3"/>
  <c r="O306" i="3"/>
  <c r="P306" i="3" s="1"/>
  <c r="N306" i="3"/>
  <c r="K306" i="3"/>
  <c r="T306" i="3" s="1"/>
  <c r="AP305" i="3"/>
  <c r="AO305" i="3"/>
  <c r="AN305" i="3"/>
  <c r="T305" i="3"/>
  <c r="S305" i="3"/>
  <c r="U305" i="3" s="1"/>
  <c r="R305" i="3"/>
  <c r="O305" i="3"/>
  <c r="P305" i="3" s="1"/>
  <c r="N305" i="3"/>
  <c r="K305" i="3"/>
  <c r="V305" i="3" s="1"/>
  <c r="AP304" i="3"/>
  <c r="AO304" i="3"/>
  <c r="AN304" i="3"/>
  <c r="U304" i="3"/>
  <c r="T304" i="3"/>
  <c r="S304" i="3"/>
  <c r="R304" i="3"/>
  <c r="P304" i="3"/>
  <c r="O304" i="3"/>
  <c r="K304" i="3"/>
  <c r="V304" i="3" s="1"/>
  <c r="AP303" i="3"/>
  <c r="AO303" i="3"/>
  <c r="AN303" i="3"/>
  <c r="S303" i="3"/>
  <c r="R303" i="3"/>
  <c r="P303" i="3"/>
  <c r="O303" i="3"/>
  <c r="K303" i="3"/>
  <c r="N303" i="3" s="1"/>
  <c r="AP302" i="3"/>
  <c r="AO302" i="3"/>
  <c r="AN302" i="3"/>
  <c r="S302" i="3"/>
  <c r="R302" i="3"/>
  <c r="O302" i="3"/>
  <c r="P302" i="3" s="1"/>
  <c r="N302" i="3"/>
  <c r="K302" i="3"/>
  <c r="T302" i="3" s="1"/>
  <c r="AP301" i="3"/>
  <c r="AO301" i="3"/>
  <c r="AN301" i="3"/>
  <c r="T301" i="3"/>
  <c r="S301" i="3"/>
  <c r="U301" i="3" s="1"/>
  <c r="R301" i="3"/>
  <c r="O301" i="3"/>
  <c r="P301" i="3" s="1"/>
  <c r="N301" i="3"/>
  <c r="K301" i="3"/>
  <c r="V301" i="3" s="1"/>
  <c r="AP300" i="3"/>
  <c r="AO300" i="3"/>
  <c r="AN300" i="3"/>
  <c r="U300" i="3"/>
  <c r="T300" i="3"/>
  <c r="S300" i="3"/>
  <c r="R300" i="3"/>
  <c r="P300" i="3"/>
  <c r="O300" i="3"/>
  <c r="K300" i="3"/>
  <c r="V300" i="3" s="1"/>
  <c r="AP299" i="3"/>
  <c r="AO299" i="3"/>
  <c r="AN299" i="3"/>
  <c r="S299" i="3"/>
  <c r="R299" i="3"/>
  <c r="P299" i="3"/>
  <c r="O299" i="3"/>
  <c r="K299" i="3"/>
  <c r="N299" i="3" s="1"/>
  <c r="AP298" i="3"/>
  <c r="AO298" i="3"/>
  <c r="AN298" i="3"/>
  <c r="S298" i="3"/>
  <c r="R298" i="3"/>
  <c r="O298" i="3"/>
  <c r="P298" i="3" s="1"/>
  <c r="N298" i="3"/>
  <c r="K298" i="3"/>
  <c r="T298" i="3" s="1"/>
  <c r="AP297" i="3"/>
  <c r="AO297" i="3"/>
  <c r="AN297" i="3"/>
  <c r="T297" i="3"/>
  <c r="S297" i="3"/>
  <c r="U297" i="3" s="1"/>
  <c r="R297" i="3"/>
  <c r="O297" i="3"/>
  <c r="P297" i="3" s="1"/>
  <c r="N297" i="3"/>
  <c r="K297" i="3"/>
  <c r="V297" i="3" s="1"/>
  <c r="AP296" i="3"/>
  <c r="AO296" i="3"/>
  <c r="AN296" i="3"/>
  <c r="U296" i="3"/>
  <c r="T296" i="3"/>
  <c r="S296" i="3"/>
  <c r="R296" i="3"/>
  <c r="P296" i="3"/>
  <c r="O296" i="3"/>
  <c r="K296" i="3"/>
  <c r="V296" i="3" s="1"/>
  <c r="AP295" i="3"/>
  <c r="AO295" i="3"/>
  <c r="AN295" i="3"/>
  <c r="S295" i="3"/>
  <c r="R295" i="3"/>
  <c r="P295" i="3"/>
  <c r="O295" i="3"/>
  <c r="K295" i="3"/>
  <c r="N295" i="3" s="1"/>
  <c r="AP294" i="3"/>
  <c r="AO294" i="3"/>
  <c r="AN294" i="3"/>
  <c r="S294" i="3"/>
  <c r="R294" i="3"/>
  <c r="O294" i="3"/>
  <c r="P294" i="3" s="1"/>
  <c r="N294" i="3"/>
  <c r="K294" i="3"/>
  <c r="T294" i="3" s="1"/>
  <c r="AP293" i="3"/>
  <c r="AO293" i="3"/>
  <c r="AN293" i="3"/>
  <c r="T293" i="3"/>
  <c r="S293" i="3"/>
  <c r="U293" i="3" s="1"/>
  <c r="R293" i="3"/>
  <c r="O293" i="3"/>
  <c r="P293" i="3" s="1"/>
  <c r="N293" i="3"/>
  <c r="K293" i="3"/>
  <c r="V293" i="3" s="1"/>
  <c r="AP292" i="3"/>
  <c r="AO292" i="3"/>
  <c r="AN292" i="3"/>
  <c r="U292" i="3"/>
  <c r="T292" i="3"/>
  <c r="S292" i="3"/>
  <c r="R292" i="3"/>
  <c r="P292" i="3"/>
  <c r="O292" i="3"/>
  <c r="K292" i="3"/>
  <c r="V292" i="3" s="1"/>
  <c r="AP291" i="3"/>
  <c r="AO291" i="3"/>
  <c r="AN291" i="3"/>
  <c r="S291" i="3"/>
  <c r="R291" i="3"/>
  <c r="P291" i="3"/>
  <c r="O291" i="3"/>
  <c r="K291" i="3"/>
  <c r="N291" i="3" s="1"/>
  <c r="AP290" i="3"/>
  <c r="AO290" i="3"/>
  <c r="AN290" i="3"/>
  <c r="S290" i="3"/>
  <c r="R290" i="3"/>
  <c r="O290" i="3"/>
  <c r="P290" i="3" s="1"/>
  <c r="N290" i="3"/>
  <c r="K290" i="3"/>
  <c r="T290" i="3" s="1"/>
  <c r="AP289" i="3"/>
  <c r="AO289" i="3"/>
  <c r="AN289" i="3"/>
  <c r="T289" i="3"/>
  <c r="S289" i="3"/>
  <c r="U289" i="3" s="1"/>
  <c r="R289" i="3"/>
  <c r="O289" i="3"/>
  <c r="P289" i="3" s="1"/>
  <c r="N289" i="3"/>
  <c r="K289" i="3"/>
  <c r="V289" i="3" s="1"/>
  <c r="AP288" i="3"/>
  <c r="AO288" i="3"/>
  <c r="AN288" i="3"/>
  <c r="U288" i="3"/>
  <c r="T288" i="3"/>
  <c r="S288" i="3"/>
  <c r="R288" i="3"/>
  <c r="P288" i="3"/>
  <c r="O288" i="3"/>
  <c r="K288" i="3"/>
  <c r="V288" i="3" s="1"/>
  <c r="AP287" i="3"/>
  <c r="AO287" i="3"/>
  <c r="AN287" i="3"/>
  <c r="S287" i="3"/>
  <c r="R287" i="3"/>
  <c r="P287" i="3"/>
  <c r="O287" i="3"/>
  <c r="K287" i="3"/>
  <c r="N287" i="3" s="1"/>
  <c r="AP286" i="3"/>
  <c r="AO286" i="3"/>
  <c r="AN286" i="3"/>
  <c r="S286" i="3"/>
  <c r="R286" i="3"/>
  <c r="O286" i="3"/>
  <c r="P286" i="3" s="1"/>
  <c r="N286" i="3"/>
  <c r="K286" i="3"/>
  <c r="T286" i="3" s="1"/>
  <c r="AP285" i="3"/>
  <c r="AO285" i="3"/>
  <c r="AN285" i="3"/>
  <c r="T285" i="3"/>
  <c r="S285" i="3"/>
  <c r="U285" i="3" s="1"/>
  <c r="R285" i="3"/>
  <c r="O285" i="3"/>
  <c r="P285" i="3" s="1"/>
  <c r="N285" i="3"/>
  <c r="K285" i="3"/>
  <c r="V285" i="3" s="1"/>
  <c r="AP284" i="3"/>
  <c r="AO284" i="3"/>
  <c r="AN284" i="3"/>
  <c r="U284" i="3"/>
  <c r="T284" i="3"/>
  <c r="S284" i="3"/>
  <c r="R284" i="3"/>
  <c r="P284" i="3"/>
  <c r="O284" i="3"/>
  <c r="K284" i="3"/>
  <c r="V284" i="3" s="1"/>
  <c r="AP283" i="3"/>
  <c r="AO283" i="3"/>
  <c r="AN283" i="3"/>
  <c r="S283" i="3"/>
  <c r="R283" i="3"/>
  <c r="P283" i="3"/>
  <c r="O283" i="3"/>
  <c r="K283" i="3"/>
  <c r="N283" i="3" s="1"/>
  <c r="AP282" i="3"/>
  <c r="AO282" i="3"/>
  <c r="AN282" i="3"/>
  <c r="S282" i="3"/>
  <c r="R282" i="3"/>
  <c r="O282" i="3"/>
  <c r="P282" i="3" s="1"/>
  <c r="N282" i="3"/>
  <c r="K282" i="3"/>
  <c r="T282" i="3" s="1"/>
  <c r="AP281" i="3"/>
  <c r="AO281" i="3"/>
  <c r="AN281" i="3"/>
  <c r="T281" i="3"/>
  <c r="S281" i="3"/>
  <c r="U281" i="3" s="1"/>
  <c r="R281" i="3"/>
  <c r="O281" i="3"/>
  <c r="P281" i="3" s="1"/>
  <c r="N281" i="3"/>
  <c r="K281" i="3"/>
  <c r="V281" i="3" s="1"/>
  <c r="AP280" i="3"/>
  <c r="AO280" i="3"/>
  <c r="AN280" i="3"/>
  <c r="U280" i="3"/>
  <c r="T280" i="3"/>
  <c r="S280" i="3"/>
  <c r="R280" i="3"/>
  <c r="P280" i="3"/>
  <c r="O280" i="3"/>
  <c r="K280" i="3"/>
  <c r="V280" i="3" s="1"/>
  <c r="AP279" i="3"/>
  <c r="AO279" i="3"/>
  <c r="AN279" i="3"/>
  <c r="S279" i="3"/>
  <c r="R279" i="3"/>
  <c r="P279" i="3"/>
  <c r="O279" i="3"/>
  <c r="K279" i="3"/>
  <c r="N279" i="3" s="1"/>
  <c r="AP278" i="3"/>
  <c r="AO278" i="3"/>
  <c r="AN278" i="3"/>
  <c r="S278" i="3"/>
  <c r="R278" i="3"/>
  <c r="O278" i="3"/>
  <c r="P278" i="3" s="1"/>
  <c r="N278" i="3"/>
  <c r="K278" i="3"/>
  <c r="T278" i="3" s="1"/>
  <c r="AP277" i="3"/>
  <c r="AO277" i="3"/>
  <c r="AN277" i="3"/>
  <c r="T277" i="3"/>
  <c r="S277" i="3"/>
  <c r="U277" i="3" s="1"/>
  <c r="O277" i="3"/>
  <c r="P277" i="3" s="1"/>
  <c r="N277" i="3"/>
  <c r="K277" i="3"/>
  <c r="V277" i="3" s="1"/>
  <c r="Q276" i="3"/>
  <c r="R277" i="3" s="1"/>
  <c r="AP273" i="3"/>
  <c r="AO273" i="3"/>
  <c r="AN273" i="3"/>
  <c r="S273" i="3"/>
  <c r="R273" i="3"/>
  <c r="P273" i="3"/>
  <c r="O273" i="3"/>
  <c r="K273" i="3"/>
  <c r="N273" i="3" s="1"/>
  <c r="AP272" i="3"/>
  <c r="AO272" i="3"/>
  <c r="AN272" i="3"/>
  <c r="S272" i="3"/>
  <c r="R272" i="3"/>
  <c r="O272" i="3"/>
  <c r="P272" i="3" s="1"/>
  <c r="N272" i="3"/>
  <c r="K272" i="3"/>
  <c r="T272" i="3" s="1"/>
  <c r="AP271" i="3"/>
  <c r="AO271" i="3"/>
  <c r="AN271" i="3"/>
  <c r="T271" i="3"/>
  <c r="S271" i="3"/>
  <c r="U271" i="3" s="1"/>
  <c r="R271" i="3"/>
  <c r="O271" i="3"/>
  <c r="P271" i="3" s="1"/>
  <c r="N271" i="3"/>
  <c r="K271" i="3"/>
  <c r="V271" i="3" s="1"/>
  <c r="AP270" i="3"/>
  <c r="AO270" i="3"/>
  <c r="AN270" i="3"/>
  <c r="U270" i="3"/>
  <c r="T270" i="3"/>
  <c r="S270" i="3"/>
  <c r="R270" i="3"/>
  <c r="P270" i="3"/>
  <c r="O270" i="3"/>
  <c r="K270" i="3"/>
  <c r="V270" i="3" s="1"/>
  <c r="AP269" i="3"/>
  <c r="AO269" i="3"/>
  <c r="AN269" i="3"/>
  <c r="S269" i="3"/>
  <c r="R269" i="3"/>
  <c r="P269" i="3"/>
  <c r="O269" i="3"/>
  <c r="K269" i="3"/>
  <c r="N269" i="3" s="1"/>
  <c r="AP268" i="3"/>
  <c r="AO268" i="3"/>
  <c r="AN268" i="3"/>
  <c r="S268" i="3"/>
  <c r="R268" i="3"/>
  <c r="O268" i="3"/>
  <c r="P268" i="3" s="1"/>
  <c r="N268" i="3"/>
  <c r="K268" i="3"/>
  <c r="T268" i="3" s="1"/>
  <c r="AP267" i="3"/>
  <c r="AO267" i="3"/>
  <c r="AN267" i="3"/>
  <c r="T267" i="3"/>
  <c r="S267" i="3"/>
  <c r="U267" i="3" s="1"/>
  <c r="R267" i="3"/>
  <c r="O267" i="3"/>
  <c r="P267" i="3" s="1"/>
  <c r="N267" i="3"/>
  <c r="K267" i="3"/>
  <c r="V267" i="3" s="1"/>
  <c r="AP266" i="3"/>
  <c r="AO266" i="3"/>
  <c r="AN266" i="3"/>
  <c r="U266" i="3"/>
  <c r="T266" i="3"/>
  <c r="S266" i="3"/>
  <c r="R266" i="3"/>
  <c r="P266" i="3"/>
  <c r="O266" i="3"/>
  <c r="K266" i="3"/>
  <c r="V266" i="3" s="1"/>
  <c r="AP265" i="3"/>
  <c r="AO265" i="3"/>
  <c r="AN265" i="3"/>
  <c r="S265" i="3"/>
  <c r="R265" i="3"/>
  <c r="P265" i="3"/>
  <c r="O265" i="3"/>
  <c r="K265" i="3"/>
  <c r="N265" i="3" s="1"/>
  <c r="AP264" i="3"/>
  <c r="AO264" i="3"/>
  <c r="AN264" i="3"/>
  <c r="S264" i="3"/>
  <c r="R264" i="3"/>
  <c r="O264" i="3"/>
  <c r="P264" i="3" s="1"/>
  <c r="N264" i="3"/>
  <c r="K264" i="3"/>
  <c r="T264" i="3" s="1"/>
  <c r="AP263" i="3"/>
  <c r="AO263" i="3"/>
  <c r="AN263" i="3"/>
  <c r="T263" i="3"/>
  <c r="S263" i="3"/>
  <c r="U263" i="3" s="1"/>
  <c r="R263" i="3"/>
  <c r="O263" i="3"/>
  <c r="P263" i="3" s="1"/>
  <c r="N263" i="3"/>
  <c r="K263" i="3"/>
  <c r="V263" i="3" s="1"/>
  <c r="AP262" i="3"/>
  <c r="AO262" i="3"/>
  <c r="AN262" i="3"/>
  <c r="U262" i="3"/>
  <c r="T262" i="3"/>
  <c r="S262" i="3"/>
  <c r="R262" i="3"/>
  <c r="P262" i="3"/>
  <c r="O262" i="3"/>
  <c r="K262" i="3"/>
  <c r="V262" i="3" s="1"/>
  <c r="AP261" i="3"/>
  <c r="AO261" i="3"/>
  <c r="AN261" i="3"/>
  <c r="S261" i="3"/>
  <c r="R261" i="3"/>
  <c r="P261" i="3"/>
  <c r="O261" i="3"/>
  <c r="K261" i="3"/>
  <c r="N261" i="3" s="1"/>
  <c r="AP260" i="3"/>
  <c r="AO260" i="3"/>
  <c r="AN260" i="3"/>
  <c r="S260" i="3"/>
  <c r="R260" i="3"/>
  <c r="O260" i="3"/>
  <c r="P260" i="3" s="1"/>
  <c r="N260" i="3"/>
  <c r="K260" i="3"/>
  <c r="T260" i="3" s="1"/>
  <c r="AP259" i="3"/>
  <c r="AO259" i="3"/>
  <c r="AN259" i="3"/>
  <c r="T259" i="3"/>
  <c r="S259" i="3"/>
  <c r="U259" i="3" s="1"/>
  <c r="R259" i="3"/>
  <c r="O259" i="3"/>
  <c r="P259" i="3" s="1"/>
  <c r="N259" i="3"/>
  <c r="K259" i="3"/>
  <c r="V259" i="3" s="1"/>
  <c r="AP258" i="3"/>
  <c r="AO258" i="3"/>
  <c r="AN258" i="3"/>
  <c r="T258" i="3"/>
  <c r="U258" i="3" s="1"/>
  <c r="S258" i="3"/>
  <c r="R258" i="3"/>
  <c r="O258" i="3"/>
  <c r="P258" i="3" s="1"/>
  <c r="K258" i="3"/>
  <c r="V258" i="3" s="1"/>
  <c r="AP257" i="3"/>
  <c r="AO257" i="3"/>
  <c r="AN257" i="3"/>
  <c r="S257" i="3"/>
  <c r="R257" i="3"/>
  <c r="P257" i="3"/>
  <c r="O257" i="3"/>
  <c r="K257" i="3"/>
  <c r="N257" i="3" s="1"/>
  <c r="AP256" i="3"/>
  <c r="AO256" i="3"/>
  <c r="AN256" i="3"/>
  <c r="S256" i="3"/>
  <c r="R256" i="3"/>
  <c r="O256" i="3"/>
  <c r="P256" i="3" s="1"/>
  <c r="K256" i="3"/>
  <c r="T256" i="3" s="1"/>
  <c r="AP255" i="3"/>
  <c r="AO255" i="3"/>
  <c r="AN255" i="3"/>
  <c r="T255" i="3"/>
  <c r="S255" i="3"/>
  <c r="U255" i="3" s="1"/>
  <c r="R255" i="3"/>
  <c r="O255" i="3"/>
  <c r="P255" i="3" s="1"/>
  <c r="N255" i="3"/>
  <c r="K255" i="3"/>
  <c r="V255" i="3" s="1"/>
  <c r="AP254" i="3"/>
  <c r="AO254" i="3"/>
  <c r="AN254" i="3"/>
  <c r="T254" i="3"/>
  <c r="U254" i="3" s="1"/>
  <c r="S254" i="3"/>
  <c r="R254" i="3"/>
  <c r="O254" i="3"/>
  <c r="P254" i="3" s="1"/>
  <c r="K254" i="3"/>
  <c r="V254" i="3" s="1"/>
  <c r="AP253" i="3"/>
  <c r="AO253" i="3"/>
  <c r="AN253" i="3"/>
  <c r="S253" i="3"/>
  <c r="R253" i="3"/>
  <c r="P253" i="3"/>
  <c r="O253" i="3"/>
  <c r="K253" i="3"/>
  <c r="N253" i="3" s="1"/>
  <c r="AP252" i="3"/>
  <c r="AO252" i="3"/>
  <c r="AN252" i="3"/>
  <c r="S252" i="3"/>
  <c r="R252" i="3"/>
  <c r="O252" i="3"/>
  <c r="P252" i="3" s="1"/>
  <c r="K252" i="3"/>
  <c r="T252" i="3" s="1"/>
  <c r="AP251" i="3"/>
  <c r="AO251" i="3"/>
  <c r="AN251" i="3"/>
  <c r="T251" i="3"/>
  <c r="S251" i="3"/>
  <c r="U251" i="3" s="1"/>
  <c r="R251" i="3"/>
  <c r="O251" i="3"/>
  <c r="P251" i="3" s="1"/>
  <c r="N251" i="3"/>
  <c r="K251" i="3"/>
  <c r="V251" i="3" s="1"/>
  <c r="AP250" i="3"/>
  <c r="AO250" i="3"/>
  <c r="AN250" i="3"/>
  <c r="T250" i="3"/>
  <c r="U250" i="3" s="1"/>
  <c r="S250" i="3"/>
  <c r="R250" i="3"/>
  <c r="O250" i="3"/>
  <c r="P250" i="3" s="1"/>
  <c r="K250" i="3"/>
  <c r="V250" i="3" s="1"/>
  <c r="AP249" i="3"/>
  <c r="AO249" i="3"/>
  <c r="AN249" i="3"/>
  <c r="S249" i="3"/>
  <c r="R249" i="3"/>
  <c r="P249" i="3"/>
  <c r="O249" i="3"/>
  <c r="K249" i="3"/>
  <c r="N249" i="3" s="1"/>
  <c r="AP248" i="3"/>
  <c r="AO248" i="3"/>
  <c r="AN248" i="3"/>
  <c r="S248" i="3"/>
  <c r="R248" i="3"/>
  <c r="O248" i="3"/>
  <c r="P248" i="3" s="1"/>
  <c r="K248" i="3"/>
  <c r="T248" i="3" s="1"/>
  <c r="AP247" i="3"/>
  <c r="AO247" i="3"/>
  <c r="AN247" i="3"/>
  <c r="T247" i="3"/>
  <c r="S247" i="3"/>
  <c r="U247" i="3" s="1"/>
  <c r="R247" i="3"/>
  <c r="O247" i="3"/>
  <c r="P247" i="3" s="1"/>
  <c r="N247" i="3"/>
  <c r="K247" i="3"/>
  <c r="V247" i="3" s="1"/>
  <c r="AP246" i="3"/>
  <c r="AO246" i="3"/>
  <c r="AN246" i="3"/>
  <c r="T246" i="3"/>
  <c r="U246" i="3" s="1"/>
  <c r="S246" i="3"/>
  <c r="R246" i="3"/>
  <c r="O246" i="3"/>
  <c r="P246" i="3" s="1"/>
  <c r="K246" i="3"/>
  <c r="V246" i="3" s="1"/>
  <c r="AP245" i="3"/>
  <c r="AO245" i="3"/>
  <c r="AN245" i="3"/>
  <c r="S245" i="3"/>
  <c r="R245" i="3"/>
  <c r="P245" i="3"/>
  <c r="O245" i="3"/>
  <c r="K245" i="3"/>
  <c r="N245" i="3" s="1"/>
  <c r="AP244" i="3"/>
  <c r="AO244" i="3"/>
  <c r="AN244" i="3"/>
  <c r="S244" i="3"/>
  <c r="R244" i="3"/>
  <c r="O244" i="3"/>
  <c r="P244" i="3" s="1"/>
  <c r="K244" i="3"/>
  <c r="T244" i="3" s="1"/>
  <c r="AP243" i="3"/>
  <c r="AO243" i="3"/>
  <c r="AN243" i="3"/>
  <c r="T243" i="3"/>
  <c r="S243" i="3"/>
  <c r="U243" i="3" s="1"/>
  <c r="R243" i="3"/>
  <c r="O243" i="3"/>
  <c r="P243" i="3" s="1"/>
  <c r="N243" i="3"/>
  <c r="K243" i="3"/>
  <c r="V243" i="3" s="1"/>
  <c r="AP242" i="3"/>
  <c r="AO242" i="3"/>
  <c r="AN242" i="3"/>
  <c r="T242" i="3"/>
  <c r="U242" i="3" s="1"/>
  <c r="S242" i="3"/>
  <c r="R242" i="3"/>
  <c r="O242" i="3"/>
  <c r="P242" i="3" s="1"/>
  <c r="K242" i="3"/>
  <c r="V242" i="3" s="1"/>
  <c r="AP241" i="3"/>
  <c r="AO241" i="3"/>
  <c r="AN241" i="3"/>
  <c r="S241" i="3"/>
  <c r="R241" i="3"/>
  <c r="P241" i="3"/>
  <c r="O241" i="3"/>
  <c r="K241" i="3"/>
  <c r="N241" i="3" s="1"/>
  <c r="AP240" i="3"/>
  <c r="AO240" i="3"/>
  <c r="AN240" i="3"/>
  <c r="S240" i="3"/>
  <c r="R240" i="3"/>
  <c r="O240" i="3"/>
  <c r="P240" i="3" s="1"/>
  <c r="K240" i="3"/>
  <c r="T240" i="3" s="1"/>
  <c r="AP239" i="3"/>
  <c r="AO239" i="3"/>
  <c r="AN239" i="3"/>
  <c r="T239" i="3"/>
  <c r="S239" i="3"/>
  <c r="U239" i="3" s="1"/>
  <c r="R239" i="3"/>
  <c r="O239" i="3"/>
  <c r="P239" i="3" s="1"/>
  <c r="N239" i="3"/>
  <c r="K239" i="3"/>
  <c r="V239" i="3" s="1"/>
  <c r="AP238" i="3"/>
  <c r="AO238" i="3"/>
  <c r="AN238" i="3"/>
  <c r="T238" i="3"/>
  <c r="U238" i="3" s="1"/>
  <c r="S238" i="3"/>
  <c r="R238" i="3"/>
  <c r="O238" i="3"/>
  <c r="P238" i="3" s="1"/>
  <c r="K238" i="3"/>
  <c r="V238" i="3" s="1"/>
  <c r="AP237" i="3"/>
  <c r="AO237" i="3"/>
  <c r="AN237" i="3"/>
  <c r="S237" i="3"/>
  <c r="R237" i="3"/>
  <c r="P237" i="3"/>
  <c r="O237" i="3"/>
  <c r="K237" i="3"/>
  <c r="N237" i="3" s="1"/>
  <c r="AP236" i="3"/>
  <c r="AO236" i="3"/>
  <c r="AN236" i="3"/>
  <c r="S236" i="3"/>
  <c r="R236" i="3"/>
  <c r="O236" i="3"/>
  <c r="P236" i="3" s="1"/>
  <c r="K236" i="3"/>
  <c r="T236" i="3" s="1"/>
  <c r="AP235" i="3"/>
  <c r="AO235" i="3"/>
  <c r="AN235" i="3"/>
  <c r="T235" i="3"/>
  <c r="S235" i="3"/>
  <c r="U235" i="3" s="1"/>
  <c r="R235" i="3"/>
  <c r="O235" i="3"/>
  <c r="P235" i="3" s="1"/>
  <c r="N235" i="3"/>
  <c r="K235" i="3"/>
  <c r="V235" i="3" s="1"/>
  <c r="AP234" i="3"/>
  <c r="AO234" i="3"/>
  <c r="AN234" i="3"/>
  <c r="T234" i="3"/>
  <c r="U234" i="3" s="1"/>
  <c r="S234" i="3"/>
  <c r="R234" i="3"/>
  <c r="O234" i="3"/>
  <c r="P234" i="3" s="1"/>
  <c r="K234" i="3"/>
  <c r="V234" i="3" s="1"/>
  <c r="AP233" i="3"/>
  <c r="AO233" i="3"/>
  <c r="AN233" i="3"/>
  <c r="S233" i="3"/>
  <c r="R233" i="3"/>
  <c r="P233" i="3"/>
  <c r="O233" i="3"/>
  <c r="K233" i="3"/>
  <c r="N233" i="3" s="1"/>
  <c r="AP232" i="3"/>
  <c r="AO232" i="3"/>
  <c r="AN232" i="3"/>
  <c r="S232" i="3"/>
  <c r="R232" i="3"/>
  <c r="O232" i="3"/>
  <c r="P232" i="3" s="1"/>
  <c r="K232" i="3"/>
  <c r="T232" i="3" s="1"/>
  <c r="AP231" i="3"/>
  <c r="AO231" i="3"/>
  <c r="AN231" i="3"/>
  <c r="T231" i="3"/>
  <c r="S231" i="3"/>
  <c r="U231" i="3" s="1"/>
  <c r="R231" i="3"/>
  <c r="O231" i="3"/>
  <c r="P231" i="3" s="1"/>
  <c r="N231" i="3"/>
  <c r="K231" i="3"/>
  <c r="V231" i="3" s="1"/>
  <c r="AP230" i="3"/>
  <c r="AO230" i="3"/>
  <c r="AN230" i="3"/>
  <c r="T230" i="3"/>
  <c r="U230" i="3" s="1"/>
  <c r="S230" i="3"/>
  <c r="R230" i="3"/>
  <c r="O230" i="3"/>
  <c r="P230" i="3" s="1"/>
  <c r="K230" i="3"/>
  <c r="V230" i="3" s="1"/>
  <c r="AP229" i="3"/>
  <c r="AO229" i="3"/>
  <c r="AN229" i="3"/>
  <c r="S229" i="3"/>
  <c r="R229" i="3"/>
  <c r="P229" i="3"/>
  <c r="O229" i="3"/>
  <c r="K229" i="3"/>
  <c r="N229" i="3" s="1"/>
  <c r="AP228" i="3"/>
  <c r="AO228" i="3"/>
  <c r="AN228" i="3"/>
  <c r="S228" i="3"/>
  <c r="R228" i="3"/>
  <c r="O228" i="3"/>
  <c r="P228" i="3" s="1"/>
  <c r="K228" i="3"/>
  <c r="T228" i="3" s="1"/>
  <c r="AP227" i="3"/>
  <c r="AO227" i="3"/>
  <c r="AN227" i="3"/>
  <c r="T227" i="3"/>
  <c r="S227" i="3"/>
  <c r="U227" i="3" s="1"/>
  <c r="R227" i="3"/>
  <c r="O227" i="3"/>
  <c r="P227" i="3" s="1"/>
  <c r="N227" i="3"/>
  <c r="K227" i="3"/>
  <c r="V227" i="3" s="1"/>
  <c r="AP226" i="3"/>
  <c r="AO226" i="3"/>
  <c r="AN226" i="3"/>
  <c r="T226" i="3"/>
  <c r="U226" i="3" s="1"/>
  <c r="S226" i="3"/>
  <c r="O226" i="3"/>
  <c r="P226" i="3" s="1"/>
  <c r="K226" i="3"/>
  <c r="V226" i="3" s="1"/>
  <c r="Q225" i="3"/>
  <c r="R226" i="3" s="1"/>
  <c r="AP222" i="3"/>
  <c r="AO222" i="3"/>
  <c r="AN222" i="3"/>
  <c r="S222" i="3"/>
  <c r="R222" i="3"/>
  <c r="O222" i="3"/>
  <c r="P222" i="3" s="1"/>
  <c r="K222" i="3"/>
  <c r="T222" i="3" s="1"/>
  <c r="T221" i="3"/>
  <c r="S221" i="3"/>
  <c r="U221" i="3" s="1"/>
  <c r="R221" i="3"/>
  <c r="O221" i="3"/>
  <c r="P221" i="3" s="1"/>
  <c r="N221" i="3"/>
  <c r="K221" i="3"/>
  <c r="V221" i="3" s="1"/>
  <c r="AP220" i="3"/>
  <c r="AO220" i="3"/>
  <c r="AN220" i="3"/>
  <c r="T220" i="3"/>
  <c r="U220" i="3" s="1"/>
  <c r="S220" i="3"/>
  <c r="R220" i="3"/>
  <c r="O220" i="3"/>
  <c r="P220" i="3" s="1"/>
  <c r="K220" i="3"/>
  <c r="V220" i="3" s="1"/>
  <c r="AP219" i="3"/>
  <c r="AO219" i="3"/>
  <c r="AN219" i="3"/>
  <c r="S219" i="3"/>
  <c r="R219" i="3"/>
  <c r="P219" i="3"/>
  <c r="O219" i="3"/>
  <c r="K219" i="3"/>
  <c r="N219" i="3" s="1"/>
  <c r="AP218" i="3"/>
  <c r="AO218" i="3"/>
  <c r="AN218" i="3"/>
  <c r="S218" i="3"/>
  <c r="R218" i="3"/>
  <c r="O218" i="3"/>
  <c r="P218" i="3" s="1"/>
  <c r="K218" i="3"/>
  <c r="T218" i="3" s="1"/>
  <c r="AP217" i="3"/>
  <c r="AO217" i="3"/>
  <c r="AN217" i="3"/>
  <c r="T217" i="3"/>
  <c r="S217" i="3"/>
  <c r="U217" i="3" s="1"/>
  <c r="R217" i="3"/>
  <c r="O217" i="3"/>
  <c r="P217" i="3" s="1"/>
  <c r="N217" i="3"/>
  <c r="K217" i="3"/>
  <c r="V217" i="3" s="1"/>
  <c r="AP216" i="3"/>
  <c r="AO216" i="3"/>
  <c r="AN216" i="3"/>
  <c r="T216" i="3"/>
  <c r="U216" i="3" s="1"/>
  <c r="S216" i="3"/>
  <c r="R216" i="3"/>
  <c r="O216" i="3"/>
  <c r="P216" i="3" s="1"/>
  <c r="K216" i="3"/>
  <c r="V216" i="3" s="1"/>
  <c r="AP215" i="3"/>
  <c r="AO215" i="3"/>
  <c r="AN215" i="3"/>
  <c r="S215" i="3"/>
  <c r="R215" i="3"/>
  <c r="P215" i="3"/>
  <c r="O215" i="3"/>
  <c r="K215" i="3"/>
  <c r="N215" i="3" s="1"/>
  <c r="AP214" i="3"/>
  <c r="AO214" i="3"/>
  <c r="AN214" i="3"/>
  <c r="S214" i="3"/>
  <c r="R214" i="3"/>
  <c r="O214" i="3"/>
  <c r="P214" i="3" s="1"/>
  <c r="K214" i="3"/>
  <c r="T214" i="3" s="1"/>
  <c r="AP213" i="3"/>
  <c r="AO213" i="3"/>
  <c r="AN213" i="3"/>
  <c r="T213" i="3"/>
  <c r="S213" i="3"/>
  <c r="U213" i="3" s="1"/>
  <c r="R213" i="3"/>
  <c r="O213" i="3"/>
  <c r="P213" i="3" s="1"/>
  <c r="N213" i="3"/>
  <c r="K213" i="3"/>
  <c r="V213" i="3" s="1"/>
  <c r="AP212" i="3"/>
  <c r="AO212" i="3"/>
  <c r="AN212" i="3"/>
  <c r="T212" i="3"/>
  <c r="U212" i="3" s="1"/>
  <c r="S212" i="3"/>
  <c r="R212" i="3"/>
  <c r="O212" i="3"/>
  <c r="P212" i="3" s="1"/>
  <c r="K212" i="3"/>
  <c r="V212" i="3" s="1"/>
  <c r="AP211" i="3"/>
  <c r="AO211" i="3"/>
  <c r="AN211" i="3"/>
  <c r="S211" i="3"/>
  <c r="R211" i="3"/>
  <c r="P211" i="3"/>
  <c r="O211" i="3"/>
  <c r="K211" i="3"/>
  <c r="N211" i="3" s="1"/>
  <c r="AP210" i="3"/>
  <c r="AO210" i="3"/>
  <c r="AN210" i="3"/>
  <c r="S210" i="3"/>
  <c r="R210" i="3"/>
  <c r="O210" i="3"/>
  <c r="P210" i="3" s="1"/>
  <c r="K210" i="3"/>
  <c r="T210" i="3" s="1"/>
  <c r="AP209" i="3"/>
  <c r="AO209" i="3"/>
  <c r="AN209" i="3"/>
  <c r="T209" i="3"/>
  <c r="S209" i="3"/>
  <c r="U209" i="3" s="1"/>
  <c r="R209" i="3"/>
  <c r="O209" i="3"/>
  <c r="P209" i="3" s="1"/>
  <c r="N209" i="3"/>
  <c r="K209" i="3"/>
  <c r="V209" i="3" s="1"/>
  <c r="AP208" i="3"/>
  <c r="AO208" i="3"/>
  <c r="AN208" i="3"/>
  <c r="T208" i="3"/>
  <c r="U208" i="3" s="1"/>
  <c r="S208" i="3"/>
  <c r="R208" i="3"/>
  <c r="O208" i="3"/>
  <c r="P208" i="3" s="1"/>
  <c r="K208" i="3"/>
  <c r="V208" i="3" s="1"/>
  <c r="AP207" i="3"/>
  <c r="AO207" i="3"/>
  <c r="AN207" i="3"/>
  <c r="S207" i="3"/>
  <c r="R207" i="3"/>
  <c r="P207" i="3"/>
  <c r="O207" i="3"/>
  <c r="K207" i="3"/>
  <c r="N207" i="3" s="1"/>
  <c r="AP206" i="3"/>
  <c r="AO206" i="3"/>
  <c r="AN206" i="3"/>
  <c r="S206" i="3"/>
  <c r="R206" i="3"/>
  <c r="O206" i="3"/>
  <c r="P206" i="3" s="1"/>
  <c r="K206" i="3"/>
  <c r="T206" i="3" s="1"/>
  <c r="AP205" i="3"/>
  <c r="AO205" i="3"/>
  <c r="AN205" i="3"/>
  <c r="T205" i="3"/>
  <c r="S205" i="3"/>
  <c r="U205" i="3" s="1"/>
  <c r="R205" i="3"/>
  <c r="O205" i="3"/>
  <c r="P205" i="3" s="1"/>
  <c r="N205" i="3"/>
  <c r="K205" i="3"/>
  <c r="V205" i="3" s="1"/>
  <c r="AP204" i="3"/>
  <c r="AO204" i="3"/>
  <c r="AN204" i="3"/>
  <c r="T204" i="3"/>
  <c r="U204" i="3" s="1"/>
  <c r="S204" i="3"/>
  <c r="R204" i="3"/>
  <c r="O204" i="3"/>
  <c r="P204" i="3" s="1"/>
  <c r="K204" i="3"/>
  <c r="V204" i="3" s="1"/>
  <c r="AP203" i="3"/>
  <c r="AO203" i="3"/>
  <c r="AN203" i="3"/>
  <c r="S203" i="3"/>
  <c r="R203" i="3"/>
  <c r="P203" i="3"/>
  <c r="O203" i="3"/>
  <c r="K203" i="3"/>
  <c r="N203" i="3" s="1"/>
  <c r="AP202" i="3"/>
  <c r="AO202" i="3"/>
  <c r="AN202" i="3"/>
  <c r="S202" i="3"/>
  <c r="R202" i="3"/>
  <c r="O202" i="3"/>
  <c r="P202" i="3" s="1"/>
  <c r="K202" i="3"/>
  <c r="T202" i="3" s="1"/>
  <c r="AP201" i="3"/>
  <c r="AO201" i="3"/>
  <c r="AN201" i="3"/>
  <c r="T201" i="3"/>
  <c r="S201" i="3"/>
  <c r="U201" i="3" s="1"/>
  <c r="R201" i="3"/>
  <c r="O201" i="3"/>
  <c r="P201" i="3" s="1"/>
  <c r="N201" i="3"/>
  <c r="K201" i="3"/>
  <c r="V201" i="3" s="1"/>
  <c r="AP200" i="3"/>
  <c r="AO200" i="3"/>
  <c r="AN200" i="3"/>
  <c r="T200" i="3"/>
  <c r="U200" i="3" s="1"/>
  <c r="S200" i="3"/>
  <c r="R200" i="3"/>
  <c r="O200" i="3"/>
  <c r="P200" i="3" s="1"/>
  <c r="K200" i="3"/>
  <c r="V200" i="3" s="1"/>
  <c r="AP199" i="3"/>
  <c r="AO199" i="3"/>
  <c r="AN199" i="3"/>
  <c r="S199" i="3"/>
  <c r="R199" i="3"/>
  <c r="P199" i="3"/>
  <c r="O199" i="3"/>
  <c r="K199" i="3"/>
  <c r="N199" i="3" s="1"/>
  <c r="AP198" i="3"/>
  <c r="AO198" i="3"/>
  <c r="AN198" i="3"/>
  <c r="S198" i="3"/>
  <c r="R198" i="3"/>
  <c r="O198" i="3"/>
  <c r="P198" i="3" s="1"/>
  <c r="K198" i="3"/>
  <c r="T198" i="3" s="1"/>
  <c r="AP197" i="3"/>
  <c r="AO197" i="3"/>
  <c r="AN197" i="3"/>
  <c r="T197" i="3"/>
  <c r="S197" i="3"/>
  <c r="U197" i="3" s="1"/>
  <c r="R197" i="3"/>
  <c r="O197" i="3"/>
  <c r="P197" i="3" s="1"/>
  <c r="N197" i="3"/>
  <c r="K197" i="3"/>
  <c r="V197" i="3" s="1"/>
  <c r="AP196" i="3"/>
  <c r="AO196" i="3"/>
  <c r="AN196" i="3"/>
  <c r="T196" i="3"/>
  <c r="U196" i="3" s="1"/>
  <c r="S196" i="3"/>
  <c r="R196" i="3"/>
  <c r="O196" i="3"/>
  <c r="P196" i="3" s="1"/>
  <c r="K196" i="3"/>
  <c r="V196" i="3" s="1"/>
  <c r="AP195" i="3"/>
  <c r="AO195" i="3"/>
  <c r="AN195" i="3"/>
  <c r="S195" i="3"/>
  <c r="R195" i="3"/>
  <c r="P195" i="3"/>
  <c r="O195" i="3"/>
  <c r="K195" i="3"/>
  <c r="N195" i="3" s="1"/>
  <c r="AP194" i="3"/>
  <c r="AO194" i="3"/>
  <c r="AN194" i="3"/>
  <c r="S194" i="3"/>
  <c r="R194" i="3"/>
  <c r="O194" i="3"/>
  <c r="P194" i="3" s="1"/>
  <c r="K194" i="3"/>
  <c r="T194" i="3" s="1"/>
  <c r="AP193" i="3"/>
  <c r="AO193" i="3"/>
  <c r="AN193" i="3"/>
  <c r="T193" i="3"/>
  <c r="S193" i="3"/>
  <c r="U193" i="3" s="1"/>
  <c r="R193" i="3"/>
  <c r="O193" i="3"/>
  <c r="P193" i="3" s="1"/>
  <c r="N193" i="3"/>
  <c r="K193" i="3"/>
  <c r="V193" i="3" s="1"/>
  <c r="AP192" i="3"/>
  <c r="AO192" i="3"/>
  <c r="AN192" i="3"/>
  <c r="T192" i="3"/>
  <c r="U192" i="3" s="1"/>
  <c r="S192" i="3"/>
  <c r="R192" i="3"/>
  <c r="O192" i="3"/>
  <c r="P192" i="3" s="1"/>
  <c r="K192" i="3"/>
  <c r="V192" i="3" s="1"/>
  <c r="AP191" i="3"/>
  <c r="AO191" i="3"/>
  <c r="AN191" i="3"/>
  <c r="S191" i="3"/>
  <c r="R191" i="3"/>
  <c r="P191" i="3"/>
  <c r="O191" i="3"/>
  <c r="K191" i="3"/>
  <c r="N191" i="3" s="1"/>
  <c r="AP190" i="3"/>
  <c r="AO190" i="3"/>
  <c r="AN190" i="3"/>
  <c r="S190" i="3"/>
  <c r="R190" i="3"/>
  <c r="O190" i="3"/>
  <c r="P190" i="3" s="1"/>
  <c r="K190" i="3"/>
  <c r="T190" i="3" s="1"/>
  <c r="AP189" i="3"/>
  <c r="AO189" i="3"/>
  <c r="AN189" i="3"/>
  <c r="T189" i="3"/>
  <c r="S189" i="3"/>
  <c r="U189" i="3" s="1"/>
  <c r="R189" i="3"/>
  <c r="O189" i="3"/>
  <c r="P189" i="3" s="1"/>
  <c r="N189" i="3"/>
  <c r="K189" i="3"/>
  <c r="V189" i="3" s="1"/>
  <c r="AP188" i="3"/>
  <c r="AO188" i="3"/>
  <c r="AN188" i="3"/>
  <c r="T188" i="3"/>
  <c r="U188" i="3" s="1"/>
  <c r="S188" i="3"/>
  <c r="R188" i="3"/>
  <c r="O188" i="3"/>
  <c r="P188" i="3" s="1"/>
  <c r="K188" i="3"/>
  <c r="V188" i="3" s="1"/>
  <c r="AP187" i="3"/>
  <c r="AO187" i="3"/>
  <c r="AN187" i="3"/>
  <c r="S187" i="3"/>
  <c r="R187" i="3"/>
  <c r="P187" i="3"/>
  <c r="O187" i="3"/>
  <c r="K187" i="3"/>
  <c r="N187" i="3" s="1"/>
  <c r="AP186" i="3"/>
  <c r="AO186" i="3"/>
  <c r="AN186" i="3"/>
  <c r="S186" i="3"/>
  <c r="R186" i="3"/>
  <c r="O186" i="3"/>
  <c r="P186" i="3" s="1"/>
  <c r="K186" i="3"/>
  <c r="T186" i="3" s="1"/>
  <c r="AP185" i="3"/>
  <c r="AO185" i="3"/>
  <c r="AN185" i="3"/>
  <c r="T185" i="3"/>
  <c r="S185" i="3"/>
  <c r="U185" i="3" s="1"/>
  <c r="R185" i="3"/>
  <c r="O185" i="3"/>
  <c r="P185" i="3" s="1"/>
  <c r="N185" i="3"/>
  <c r="K185" i="3"/>
  <c r="V185" i="3" s="1"/>
  <c r="AP184" i="3"/>
  <c r="AO184" i="3"/>
  <c r="AN184" i="3"/>
  <c r="T184" i="3"/>
  <c r="U184" i="3" s="1"/>
  <c r="S184" i="3"/>
  <c r="R184" i="3"/>
  <c r="O184" i="3"/>
  <c r="P184" i="3" s="1"/>
  <c r="K184" i="3"/>
  <c r="V184" i="3" s="1"/>
  <c r="AP183" i="3"/>
  <c r="AO183" i="3"/>
  <c r="AN183" i="3"/>
  <c r="S183" i="3"/>
  <c r="R183" i="3"/>
  <c r="P183" i="3"/>
  <c r="O183" i="3"/>
  <c r="K183" i="3"/>
  <c r="N183" i="3" s="1"/>
  <c r="AP182" i="3"/>
  <c r="AO182" i="3"/>
  <c r="AN182" i="3"/>
  <c r="S182" i="3"/>
  <c r="R182" i="3"/>
  <c r="O182" i="3"/>
  <c r="P182" i="3" s="1"/>
  <c r="K182" i="3"/>
  <c r="T182" i="3" s="1"/>
  <c r="AP181" i="3"/>
  <c r="AO181" i="3"/>
  <c r="AN181" i="3"/>
  <c r="T181" i="3"/>
  <c r="S181" i="3"/>
  <c r="U181" i="3" s="1"/>
  <c r="R181" i="3"/>
  <c r="O181" i="3"/>
  <c r="P181" i="3" s="1"/>
  <c r="N181" i="3"/>
  <c r="K181" i="3"/>
  <c r="V181" i="3" s="1"/>
  <c r="AP180" i="3"/>
  <c r="AO180" i="3"/>
  <c r="AN180" i="3"/>
  <c r="T180" i="3"/>
  <c r="U180" i="3" s="1"/>
  <c r="S180" i="3"/>
  <c r="R180" i="3"/>
  <c r="O180" i="3"/>
  <c r="P180" i="3" s="1"/>
  <c r="K180" i="3"/>
  <c r="V180" i="3" s="1"/>
  <c r="AP179" i="3"/>
  <c r="AO179" i="3"/>
  <c r="AN179" i="3"/>
  <c r="S179" i="3"/>
  <c r="R179" i="3"/>
  <c r="P179" i="3"/>
  <c r="O179" i="3"/>
  <c r="K179" i="3"/>
  <c r="N179" i="3" s="1"/>
  <c r="AP178" i="3"/>
  <c r="AO178" i="3"/>
  <c r="AN178" i="3"/>
  <c r="S178" i="3"/>
  <c r="R178" i="3"/>
  <c r="O178" i="3"/>
  <c r="P178" i="3" s="1"/>
  <c r="K178" i="3"/>
  <c r="T178" i="3" s="1"/>
  <c r="AP177" i="3"/>
  <c r="AO177" i="3"/>
  <c r="AN177" i="3"/>
  <c r="T177" i="3"/>
  <c r="S177" i="3"/>
  <c r="U177" i="3" s="1"/>
  <c r="R177" i="3"/>
  <c r="O177" i="3"/>
  <c r="P177" i="3" s="1"/>
  <c r="N177" i="3"/>
  <c r="K177" i="3"/>
  <c r="V177" i="3" s="1"/>
  <c r="AP176" i="3"/>
  <c r="AO176" i="3"/>
  <c r="AN176" i="3"/>
  <c r="T176" i="3"/>
  <c r="U176" i="3" s="1"/>
  <c r="S176" i="3"/>
  <c r="R176" i="3"/>
  <c r="O176" i="3"/>
  <c r="P176" i="3" s="1"/>
  <c r="K176" i="3"/>
  <c r="V176" i="3" s="1"/>
  <c r="AP175" i="3"/>
  <c r="AO175" i="3"/>
  <c r="AN175" i="3"/>
  <c r="S175" i="3"/>
  <c r="R175" i="3"/>
  <c r="P175" i="3"/>
  <c r="O175" i="3"/>
  <c r="K175" i="3"/>
  <c r="N175" i="3" s="1"/>
  <c r="AP174" i="3"/>
  <c r="AO174" i="3"/>
  <c r="AN174" i="3"/>
  <c r="S174" i="3"/>
  <c r="R174" i="3"/>
  <c r="O174" i="3"/>
  <c r="P174" i="3" s="1"/>
  <c r="K174" i="3"/>
  <c r="T174" i="3" s="1"/>
  <c r="AP173" i="3"/>
  <c r="AO173" i="3"/>
  <c r="AN173" i="3"/>
  <c r="T173" i="3"/>
  <c r="S173" i="3"/>
  <c r="U173" i="3" s="1"/>
  <c r="R173" i="3"/>
  <c r="O173" i="3"/>
  <c r="P173" i="3" s="1"/>
  <c r="N173" i="3"/>
  <c r="K173" i="3"/>
  <c r="V173" i="3" s="1"/>
  <c r="AP172" i="3"/>
  <c r="AO172" i="3"/>
  <c r="AN172" i="3"/>
  <c r="T172" i="3"/>
  <c r="U172" i="3" s="1"/>
  <c r="S172" i="3"/>
  <c r="R172" i="3"/>
  <c r="O172" i="3"/>
  <c r="P172" i="3" s="1"/>
  <c r="K172" i="3"/>
  <c r="V172" i="3" s="1"/>
  <c r="AP171" i="3"/>
  <c r="AO171" i="3"/>
  <c r="AN171" i="3"/>
  <c r="S171" i="3"/>
  <c r="R171" i="3"/>
  <c r="P171" i="3"/>
  <c r="O171" i="3"/>
  <c r="K171" i="3"/>
  <c r="N171" i="3" s="1"/>
  <c r="AP170" i="3"/>
  <c r="AO170" i="3"/>
  <c r="AN170" i="3"/>
  <c r="S170" i="3"/>
  <c r="R170" i="3"/>
  <c r="O170" i="3"/>
  <c r="P170" i="3" s="1"/>
  <c r="K170" i="3"/>
  <c r="T170" i="3" s="1"/>
  <c r="Q169" i="3"/>
  <c r="AP166" i="3"/>
  <c r="AO166" i="3"/>
  <c r="AN166" i="3"/>
  <c r="T166" i="3"/>
  <c r="U166" i="3" s="1"/>
  <c r="S166" i="3"/>
  <c r="R166" i="3"/>
  <c r="O166" i="3"/>
  <c r="P166" i="3" s="1"/>
  <c r="K166" i="3"/>
  <c r="V166" i="3" s="1"/>
  <c r="AP165" i="3"/>
  <c r="AO165" i="3"/>
  <c r="AN165" i="3"/>
  <c r="S165" i="3"/>
  <c r="R165" i="3"/>
  <c r="P165" i="3"/>
  <c r="O165" i="3"/>
  <c r="K165" i="3"/>
  <c r="N165" i="3" s="1"/>
  <c r="AP164" i="3"/>
  <c r="AO164" i="3"/>
  <c r="AN164" i="3"/>
  <c r="S164" i="3"/>
  <c r="R164" i="3"/>
  <c r="O164" i="3"/>
  <c r="P164" i="3" s="1"/>
  <c r="K164" i="3"/>
  <c r="T164" i="3" s="1"/>
  <c r="AP163" i="3"/>
  <c r="AO163" i="3"/>
  <c r="AN163" i="3"/>
  <c r="T163" i="3"/>
  <c r="S163" i="3"/>
  <c r="U163" i="3" s="1"/>
  <c r="R163" i="3"/>
  <c r="O163" i="3"/>
  <c r="P163" i="3" s="1"/>
  <c r="N163" i="3"/>
  <c r="K163" i="3"/>
  <c r="V163" i="3" s="1"/>
  <c r="AP162" i="3"/>
  <c r="AO162" i="3"/>
  <c r="AN162" i="3"/>
  <c r="T162" i="3"/>
  <c r="U162" i="3" s="1"/>
  <c r="S162" i="3"/>
  <c r="R162" i="3"/>
  <c r="O162" i="3"/>
  <c r="P162" i="3" s="1"/>
  <c r="K162" i="3"/>
  <c r="V162" i="3" s="1"/>
  <c r="AP161" i="3"/>
  <c r="AO161" i="3"/>
  <c r="AN161" i="3"/>
  <c r="S161" i="3"/>
  <c r="R161" i="3"/>
  <c r="P161" i="3"/>
  <c r="O161" i="3"/>
  <c r="K161" i="3"/>
  <c r="N161" i="3" s="1"/>
  <c r="AP160" i="3"/>
  <c r="AO160" i="3"/>
  <c r="AN160" i="3"/>
  <c r="S160" i="3"/>
  <c r="U160" i="3" s="1"/>
  <c r="R160" i="3"/>
  <c r="O160" i="3"/>
  <c r="P160" i="3" s="1"/>
  <c r="K160" i="3"/>
  <c r="T160" i="3" s="1"/>
  <c r="AP159" i="3"/>
  <c r="AO159" i="3"/>
  <c r="AN159" i="3"/>
  <c r="T159" i="3"/>
  <c r="S159" i="3"/>
  <c r="U159" i="3" s="1"/>
  <c r="R159" i="3"/>
  <c r="O159" i="3"/>
  <c r="P159" i="3" s="1"/>
  <c r="N159" i="3"/>
  <c r="K159" i="3"/>
  <c r="V159" i="3" s="1"/>
  <c r="AP158" i="3"/>
  <c r="AO158" i="3"/>
  <c r="AN158" i="3"/>
  <c r="T158" i="3"/>
  <c r="U158" i="3" s="1"/>
  <c r="S158" i="3"/>
  <c r="R158" i="3"/>
  <c r="O158" i="3"/>
  <c r="P158" i="3" s="1"/>
  <c r="K158" i="3"/>
  <c r="V158" i="3" s="1"/>
  <c r="AP157" i="3"/>
  <c r="AO157" i="3"/>
  <c r="AN157" i="3"/>
  <c r="S157" i="3"/>
  <c r="R157" i="3"/>
  <c r="P157" i="3"/>
  <c r="O157" i="3"/>
  <c r="K157" i="3"/>
  <c r="N157" i="3" s="1"/>
  <c r="AP156" i="3"/>
  <c r="AO156" i="3"/>
  <c r="AN156" i="3"/>
  <c r="S156" i="3"/>
  <c r="R156" i="3"/>
  <c r="O156" i="3"/>
  <c r="P156" i="3" s="1"/>
  <c r="K156" i="3"/>
  <c r="AP155" i="3"/>
  <c r="AO155" i="3"/>
  <c r="AN155" i="3"/>
  <c r="T155" i="3"/>
  <c r="S155" i="3"/>
  <c r="U155" i="3" s="1"/>
  <c r="R155" i="3"/>
  <c r="O155" i="3"/>
  <c r="P155" i="3" s="1"/>
  <c r="N155" i="3"/>
  <c r="K155" i="3"/>
  <c r="V155" i="3" s="1"/>
  <c r="AP154" i="3"/>
  <c r="AO154" i="3"/>
  <c r="AN154" i="3"/>
  <c r="T154" i="3"/>
  <c r="U154" i="3" s="1"/>
  <c r="S154" i="3"/>
  <c r="R154" i="3"/>
  <c r="O154" i="3"/>
  <c r="P154" i="3" s="1"/>
  <c r="K154" i="3"/>
  <c r="V154" i="3" s="1"/>
  <c r="AP153" i="3"/>
  <c r="AO153" i="3"/>
  <c r="AN153" i="3"/>
  <c r="S153" i="3"/>
  <c r="R153" i="3"/>
  <c r="P153" i="3"/>
  <c r="O153" i="3"/>
  <c r="K153" i="3"/>
  <c r="N153" i="3" s="1"/>
  <c r="AP152" i="3"/>
  <c r="AO152" i="3"/>
  <c r="AN152" i="3"/>
  <c r="S152" i="3"/>
  <c r="R152" i="3"/>
  <c r="O152" i="3"/>
  <c r="P152" i="3" s="1"/>
  <c r="K152" i="3"/>
  <c r="AP151" i="3"/>
  <c r="AO151" i="3"/>
  <c r="AN151" i="3"/>
  <c r="T151" i="3"/>
  <c r="S151" i="3"/>
  <c r="U151" i="3" s="1"/>
  <c r="R151" i="3"/>
  <c r="O151" i="3"/>
  <c r="P151" i="3" s="1"/>
  <c r="N151" i="3"/>
  <c r="K151" i="3"/>
  <c r="V151" i="3" s="1"/>
  <c r="AP150" i="3"/>
  <c r="AO150" i="3"/>
  <c r="AN150" i="3"/>
  <c r="T150" i="3"/>
  <c r="U150" i="3" s="1"/>
  <c r="S150" i="3"/>
  <c r="R150" i="3"/>
  <c r="O150" i="3"/>
  <c r="P150" i="3" s="1"/>
  <c r="K150" i="3"/>
  <c r="V150" i="3" s="1"/>
  <c r="AP149" i="3"/>
  <c r="AO149" i="3"/>
  <c r="AN149" i="3"/>
  <c r="S149" i="3"/>
  <c r="R149" i="3"/>
  <c r="P149" i="3"/>
  <c r="O149" i="3"/>
  <c r="K149" i="3"/>
  <c r="N149" i="3" s="1"/>
  <c r="AP148" i="3"/>
  <c r="AO148" i="3"/>
  <c r="AN148" i="3"/>
  <c r="S148" i="3"/>
  <c r="R148" i="3"/>
  <c r="O148" i="3"/>
  <c r="P148" i="3" s="1"/>
  <c r="K148" i="3"/>
  <c r="AP147" i="3"/>
  <c r="AO147" i="3"/>
  <c r="AN147" i="3"/>
  <c r="T147" i="3"/>
  <c r="S147" i="3"/>
  <c r="U147" i="3" s="1"/>
  <c r="R147" i="3"/>
  <c r="O147" i="3"/>
  <c r="P147" i="3" s="1"/>
  <c r="N147" i="3"/>
  <c r="K147" i="3"/>
  <c r="V147" i="3" s="1"/>
  <c r="AP146" i="3"/>
  <c r="AO146" i="3"/>
  <c r="AN146" i="3"/>
  <c r="T146" i="3"/>
  <c r="U146" i="3" s="1"/>
  <c r="S146" i="3"/>
  <c r="R146" i="3"/>
  <c r="O146" i="3"/>
  <c r="P146" i="3" s="1"/>
  <c r="K146" i="3"/>
  <c r="V146" i="3" s="1"/>
  <c r="AP145" i="3"/>
  <c r="AO145" i="3"/>
  <c r="AN145" i="3"/>
  <c r="S145" i="3"/>
  <c r="R145" i="3"/>
  <c r="P145" i="3"/>
  <c r="O145" i="3"/>
  <c r="K145" i="3"/>
  <c r="N145" i="3" s="1"/>
  <c r="AP144" i="3"/>
  <c r="AO144" i="3"/>
  <c r="AN144" i="3"/>
  <c r="S144" i="3"/>
  <c r="R144" i="3"/>
  <c r="O144" i="3"/>
  <c r="P144" i="3" s="1"/>
  <c r="K144" i="3"/>
  <c r="AP143" i="3"/>
  <c r="AO143" i="3"/>
  <c r="AN143" i="3"/>
  <c r="T143" i="3"/>
  <c r="S143" i="3"/>
  <c r="U143" i="3" s="1"/>
  <c r="R143" i="3"/>
  <c r="O143" i="3"/>
  <c r="P143" i="3" s="1"/>
  <c r="N143" i="3"/>
  <c r="K143" i="3"/>
  <c r="V143" i="3" s="1"/>
  <c r="AP142" i="3"/>
  <c r="AO142" i="3"/>
  <c r="AN142" i="3"/>
  <c r="T142" i="3"/>
  <c r="U142" i="3" s="1"/>
  <c r="S142" i="3"/>
  <c r="R142" i="3"/>
  <c r="O142" i="3"/>
  <c r="P142" i="3" s="1"/>
  <c r="K142" i="3"/>
  <c r="V142" i="3" s="1"/>
  <c r="AP141" i="3"/>
  <c r="AO141" i="3"/>
  <c r="AN141" i="3"/>
  <c r="S141" i="3"/>
  <c r="R141" i="3"/>
  <c r="P141" i="3"/>
  <c r="O141" i="3"/>
  <c r="K141" i="3"/>
  <c r="N141" i="3" s="1"/>
  <c r="AP140" i="3"/>
  <c r="AO140" i="3"/>
  <c r="AN140" i="3"/>
  <c r="S140" i="3"/>
  <c r="R140" i="3"/>
  <c r="O140" i="3"/>
  <c r="P140" i="3" s="1"/>
  <c r="K140" i="3"/>
  <c r="AP139" i="3"/>
  <c r="AO139" i="3"/>
  <c r="AN139" i="3"/>
  <c r="T139" i="3"/>
  <c r="S139" i="3"/>
  <c r="U139" i="3" s="1"/>
  <c r="R139" i="3"/>
  <c r="O139" i="3"/>
  <c r="P139" i="3" s="1"/>
  <c r="N139" i="3"/>
  <c r="K139" i="3"/>
  <c r="V139" i="3" s="1"/>
  <c r="AP138" i="3"/>
  <c r="AO138" i="3"/>
  <c r="AN138" i="3"/>
  <c r="T138" i="3"/>
  <c r="U138" i="3" s="1"/>
  <c r="S138" i="3"/>
  <c r="R138" i="3"/>
  <c r="O138" i="3"/>
  <c r="P138" i="3" s="1"/>
  <c r="K138" i="3"/>
  <c r="V138" i="3" s="1"/>
  <c r="AP137" i="3"/>
  <c r="AO137" i="3"/>
  <c r="AN137" i="3"/>
  <c r="S137" i="3"/>
  <c r="R137" i="3"/>
  <c r="P137" i="3"/>
  <c r="O137" i="3"/>
  <c r="K137" i="3"/>
  <c r="N137" i="3" s="1"/>
  <c r="AP136" i="3"/>
  <c r="AO136" i="3"/>
  <c r="AN136" i="3"/>
  <c r="S136" i="3"/>
  <c r="R136" i="3"/>
  <c r="O136" i="3"/>
  <c r="P136" i="3" s="1"/>
  <c r="K136" i="3"/>
  <c r="AP135" i="3"/>
  <c r="AO135" i="3"/>
  <c r="AN135" i="3"/>
  <c r="T135" i="3"/>
  <c r="S135" i="3"/>
  <c r="U135" i="3" s="1"/>
  <c r="R135" i="3"/>
  <c r="O135" i="3"/>
  <c r="P135" i="3" s="1"/>
  <c r="N135" i="3"/>
  <c r="K135" i="3"/>
  <c r="V135" i="3" s="1"/>
  <c r="AP134" i="3"/>
  <c r="AO134" i="3"/>
  <c r="AN134" i="3"/>
  <c r="T134" i="3"/>
  <c r="U134" i="3" s="1"/>
  <c r="S134" i="3"/>
  <c r="R134" i="3"/>
  <c r="O134" i="3"/>
  <c r="P134" i="3" s="1"/>
  <c r="K134" i="3"/>
  <c r="V134" i="3" s="1"/>
  <c r="AP133" i="3"/>
  <c r="AO133" i="3"/>
  <c r="AN133" i="3"/>
  <c r="S133" i="3"/>
  <c r="R133" i="3"/>
  <c r="P133" i="3"/>
  <c r="O133" i="3"/>
  <c r="K133" i="3"/>
  <c r="N133" i="3" s="1"/>
  <c r="AP132" i="3"/>
  <c r="AO132" i="3"/>
  <c r="AN132" i="3"/>
  <c r="S132" i="3"/>
  <c r="R132" i="3"/>
  <c r="O132" i="3"/>
  <c r="P132" i="3" s="1"/>
  <c r="K132" i="3"/>
  <c r="AP131" i="3"/>
  <c r="AO131" i="3"/>
  <c r="AN131" i="3"/>
  <c r="T131" i="3"/>
  <c r="S131" i="3"/>
  <c r="U131" i="3" s="1"/>
  <c r="R131" i="3"/>
  <c r="O131" i="3"/>
  <c r="P131" i="3" s="1"/>
  <c r="N131" i="3"/>
  <c r="K131" i="3"/>
  <c r="V131" i="3" s="1"/>
  <c r="AP130" i="3"/>
  <c r="AO130" i="3"/>
  <c r="AN130" i="3"/>
  <c r="T130" i="3"/>
  <c r="U130" i="3" s="1"/>
  <c r="S130" i="3"/>
  <c r="R130" i="3"/>
  <c r="O130" i="3"/>
  <c r="P130" i="3" s="1"/>
  <c r="K130" i="3"/>
  <c r="V130" i="3" s="1"/>
  <c r="AP129" i="3"/>
  <c r="AO129" i="3"/>
  <c r="AN129" i="3"/>
  <c r="V129" i="3"/>
  <c r="S129" i="3"/>
  <c r="R129" i="3"/>
  <c r="P129" i="3"/>
  <c r="O129" i="3"/>
  <c r="K129" i="3"/>
  <c r="AP128" i="3"/>
  <c r="AO128" i="3"/>
  <c r="AN128" i="3"/>
  <c r="S128" i="3"/>
  <c r="R128" i="3"/>
  <c r="O128" i="3"/>
  <c r="P128" i="3" s="1"/>
  <c r="K128" i="3"/>
  <c r="T128" i="3" s="1"/>
  <c r="AP127" i="3"/>
  <c r="AO127" i="3"/>
  <c r="AN127" i="3"/>
  <c r="T127" i="3"/>
  <c r="S127" i="3"/>
  <c r="R127" i="3"/>
  <c r="O127" i="3"/>
  <c r="P127" i="3" s="1"/>
  <c r="N127" i="3"/>
  <c r="K127" i="3"/>
  <c r="V127" i="3" s="1"/>
  <c r="AP126" i="3"/>
  <c r="AO126" i="3"/>
  <c r="AN126" i="3"/>
  <c r="T126" i="3"/>
  <c r="U126" i="3" s="1"/>
  <c r="S126" i="3"/>
  <c r="R126" i="3"/>
  <c r="O126" i="3"/>
  <c r="P126" i="3" s="1"/>
  <c r="K126" i="3"/>
  <c r="V126" i="3" s="1"/>
  <c r="AP125" i="3"/>
  <c r="AO125" i="3"/>
  <c r="AN125" i="3"/>
  <c r="S125" i="3"/>
  <c r="P125" i="3"/>
  <c r="O125" i="3"/>
  <c r="K125" i="3"/>
  <c r="T125" i="3" s="1"/>
  <c r="U125" i="3" s="1"/>
  <c r="Q124" i="3"/>
  <c r="R125" i="3" s="1"/>
  <c r="AP121" i="3"/>
  <c r="AO121" i="3"/>
  <c r="AN121" i="3"/>
  <c r="T121" i="3"/>
  <c r="S121" i="3"/>
  <c r="U121" i="3" s="1"/>
  <c r="R121" i="3"/>
  <c r="P121" i="3"/>
  <c r="O121" i="3"/>
  <c r="N121" i="3"/>
  <c r="K121" i="3"/>
  <c r="V121" i="3" s="1"/>
  <c r="AP120" i="3"/>
  <c r="AO120" i="3"/>
  <c r="AN120" i="3"/>
  <c r="S120" i="3"/>
  <c r="R120" i="3"/>
  <c r="P120" i="3"/>
  <c r="O120" i="3"/>
  <c r="K120" i="3"/>
  <c r="N120" i="3" s="1"/>
  <c r="AP119" i="3"/>
  <c r="AO119" i="3"/>
  <c r="AN119" i="3"/>
  <c r="S119" i="3"/>
  <c r="R119" i="3"/>
  <c r="P119" i="3"/>
  <c r="O119" i="3"/>
  <c r="K119" i="3"/>
  <c r="T119" i="3" s="1"/>
  <c r="U119" i="3" s="1"/>
  <c r="AP118" i="3"/>
  <c r="AO118" i="3"/>
  <c r="AN118" i="3"/>
  <c r="V118" i="3"/>
  <c r="T118" i="3"/>
  <c r="S118" i="3"/>
  <c r="R118" i="3"/>
  <c r="O118" i="3"/>
  <c r="P118" i="3" s="1"/>
  <c r="N118" i="3"/>
  <c r="K118" i="3"/>
  <c r="AP117" i="3"/>
  <c r="AO117" i="3"/>
  <c r="AN117" i="3"/>
  <c r="U117" i="3"/>
  <c r="T117" i="3"/>
  <c r="S117" i="3"/>
  <c r="R117" i="3"/>
  <c r="P117" i="3"/>
  <c r="O117" i="3"/>
  <c r="N117" i="3"/>
  <c r="K117" i="3"/>
  <c r="V117" i="3" s="1"/>
  <c r="AP116" i="3"/>
  <c r="AO116" i="3"/>
  <c r="AN116" i="3"/>
  <c r="S116" i="3"/>
  <c r="R116" i="3"/>
  <c r="P116" i="3"/>
  <c r="O116" i="3"/>
  <c r="K116" i="3"/>
  <c r="N116" i="3" s="1"/>
  <c r="AP115" i="3"/>
  <c r="AO115" i="3"/>
  <c r="AN115" i="3"/>
  <c r="U115" i="3"/>
  <c r="T115" i="3"/>
  <c r="S115" i="3"/>
  <c r="R115" i="3"/>
  <c r="P115" i="3"/>
  <c r="O115" i="3"/>
  <c r="N115" i="3"/>
  <c r="K115" i="3"/>
  <c r="V115" i="3" s="1"/>
  <c r="AP114" i="3"/>
  <c r="AO114" i="3"/>
  <c r="AN114" i="3"/>
  <c r="S114" i="3"/>
  <c r="R114" i="3"/>
  <c r="O114" i="3"/>
  <c r="P114" i="3" s="1"/>
  <c r="K114" i="3"/>
  <c r="V114" i="3" s="1"/>
  <c r="AP113" i="3"/>
  <c r="AO113" i="3"/>
  <c r="AN113" i="3"/>
  <c r="S113" i="3"/>
  <c r="R113" i="3"/>
  <c r="P113" i="3"/>
  <c r="O113" i="3"/>
  <c r="N113" i="3"/>
  <c r="K113" i="3"/>
  <c r="V113" i="3" s="1"/>
  <c r="AP112" i="3"/>
  <c r="AO112" i="3"/>
  <c r="AN112" i="3"/>
  <c r="T112" i="3"/>
  <c r="S112" i="3"/>
  <c r="U112" i="3" s="1"/>
  <c r="R112" i="3"/>
  <c r="O112" i="3"/>
  <c r="P112" i="3" s="1"/>
  <c r="K112" i="3"/>
  <c r="N112" i="3" s="1"/>
  <c r="AP111" i="3"/>
  <c r="AO111" i="3"/>
  <c r="AN111" i="3"/>
  <c r="U111" i="3"/>
  <c r="T111" i="3"/>
  <c r="S111" i="3"/>
  <c r="R111" i="3"/>
  <c r="P111" i="3"/>
  <c r="O111" i="3"/>
  <c r="N111" i="3"/>
  <c r="K111" i="3"/>
  <c r="V111" i="3" s="1"/>
  <c r="AP110" i="3"/>
  <c r="AO110" i="3"/>
  <c r="AN110" i="3"/>
  <c r="S110" i="3"/>
  <c r="R110" i="3"/>
  <c r="O110" i="3"/>
  <c r="P110" i="3" s="1"/>
  <c r="K110" i="3"/>
  <c r="V110" i="3" s="1"/>
  <c r="AP109" i="3"/>
  <c r="AO109" i="3"/>
  <c r="AN109" i="3"/>
  <c r="S109" i="3"/>
  <c r="R109" i="3"/>
  <c r="P109" i="3"/>
  <c r="O109" i="3"/>
  <c r="N109" i="3"/>
  <c r="K109" i="3"/>
  <c r="V109" i="3" s="1"/>
  <c r="AP108" i="3"/>
  <c r="AO108" i="3"/>
  <c r="AN108" i="3"/>
  <c r="T108" i="3"/>
  <c r="S108" i="3"/>
  <c r="U108" i="3" s="1"/>
  <c r="R108" i="3"/>
  <c r="O108" i="3"/>
  <c r="P108" i="3" s="1"/>
  <c r="K108" i="3"/>
  <c r="N108" i="3" s="1"/>
  <c r="AP107" i="3"/>
  <c r="AO107" i="3"/>
  <c r="AN107" i="3"/>
  <c r="U107" i="3"/>
  <c r="T107" i="3"/>
  <c r="S107" i="3"/>
  <c r="R107" i="3"/>
  <c r="P107" i="3"/>
  <c r="O107" i="3"/>
  <c r="N107" i="3"/>
  <c r="K107" i="3"/>
  <c r="V107" i="3" s="1"/>
  <c r="AP106" i="3"/>
  <c r="AO106" i="3"/>
  <c r="AN106" i="3"/>
  <c r="S106" i="3"/>
  <c r="R106" i="3"/>
  <c r="O106" i="3"/>
  <c r="P106" i="3" s="1"/>
  <c r="K106" i="3"/>
  <c r="V106" i="3" s="1"/>
  <c r="AP105" i="3"/>
  <c r="AO105" i="3"/>
  <c r="AN105" i="3"/>
  <c r="S105" i="3"/>
  <c r="R105" i="3"/>
  <c r="P105" i="3"/>
  <c r="O105" i="3"/>
  <c r="N105" i="3"/>
  <c r="K105" i="3"/>
  <c r="V105" i="3" s="1"/>
  <c r="AP104" i="3"/>
  <c r="AO104" i="3"/>
  <c r="AN104" i="3"/>
  <c r="T104" i="3"/>
  <c r="S104" i="3"/>
  <c r="U104" i="3" s="1"/>
  <c r="R104" i="3"/>
  <c r="O104" i="3"/>
  <c r="P104" i="3" s="1"/>
  <c r="K104" i="3"/>
  <c r="N104" i="3" s="1"/>
  <c r="AP103" i="3"/>
  <c r="AO103" i="3"/>
  <c r="AN103" i="3"/>
  <c r="U103" i="3"/>
  <c r="T103" i="3"/>
  <c r="S103" i="3"/>
  <c r="R103" i="3"/>
  <c r="P103" i="3"/>
  <c r="O103" i="3"/>
  <c r="N103" i="3"/>
  <c r="K103" i="3"/>
  <c r="V103" i="3" s="1"/>
  <c r="AP102" i="3"/>
  <c r="AO102" i="3"/>
  <c r="AN102" i="3"/>
  <c r="S102" i="3"/>
  <c r="R102" i="3"/>
  <c r="O102" i="3"/>
  <c r="P102" i="3" s="1"/>
  <c r="K102" i="3"/>
  <c r="V102" i="3" s="1"/>
  <c r="AP101" i="3"/>
  <c r="AO101" i="3"/>
  <c r="AN101" i="3"/>
  <c r="S101" i="3"/>
  <c r="R101" i="3"/>
  <c r="P101" i="3"/>
  <c r="O101" i="3"/>
  <c r="N101" i="3"/>
  <c r="K101" i="3"/>
  <c r="V101" i="3" s="1"/>
  <c r="AP100" i="3"/>
  <c r="AO100" i="3"/>
  <c r="AN100" i="3"/>
  <c r="T100" i="3"/>
  <c r="S100" i="3"/>
  <c r="U100" i="3" s="1"/>
  <c r="R100" i="3"/>
  <c r="O100" i="3"/>
  <c r="P100" i="3" s="1"/>
  <c r="K100" i="3"/>
  <c r="N100" i="3" s="1"/>
  <c r="AP99" i="3"/>
  <c r="AO99" i="3"/>
  <c r="AN99" i="3"/>
  <c r="U99" i="3"/>
  <c r="T99" i="3"/>
  <c r="S99" i="3"/>
  <c r="R99" i="3"/>
  <c r="P99" i="3"/>
  <c r="O99" i="3"/>
  <c r="N99" i="3"/>
  <c r="K99" i="3"/>
  <c r="V99" i="3" s="1"/>
  <c r="AP98" i="3"/>
  <c r="AO98" i="3"/>
  <c r="AN98" i="3"/>
  <c r="S98" i="3"/>
  <c r="R98" i="3"/>
  <c r="O98" i="3"/>
  <c r="P98" i="3" s="1"/>
  <c r="K98" i="3"/>
  <c r="V98" i="3" s="1"/>
  <c r="AP97" i="3"/>
  <c r="AO97" i="3"/>
  <c r="AN97" i="3"/>
  <c r="S97" i="3"/>
  <c r="R97" i="3"/>
  <c r="P97" i="3"/>
  <c r="O97" i="3"/>
  <c r="N97" i="3"/>
  <c r="K97" i="3"/>
  <c r="V97" i="3" s="1"/>
  <c r="AP96" i="3"/>
  <c r="AO96" i="3"/>
  <c r="AN96" i="3"/>
  <c r="T96" i="3"/>
  <c r="S96" i="3"/>
  <c r="U96" i="3" s="1"/>
  <c r="R96" i="3"/>
  <c r="O96" i="3"/>
  <c r="P96" i="3" s="1"/>
  <c r="K96" i="3"/>
  <c r="N96" i="3" s="1"/>
  <c r="AP95" i="3"/>
  <c r="AO95" i="3"/>
  <c r="AN95" i="3"/>
  <c r="U95" i="3"/>
  <c r="T95" i="3"/>
  <c r="S95" i="3"/>
  <c r="R95" i="3"/>
  <c r="P95" i="3"/>
  <c r="O95" i="3"/>
  <c r="N95" i="3"/>
  <c r="K95" i="3"/>
  <c r="V95" i="3" s="1"/>
  <c r="AP94" i="3"/>
  <c r="AO94" i="3"/>
  <c r="AN94" i="3"/>
  <c r="S94" i="3"/>
  <c r="R94" i="3"/>
  <c r="O94" i="3"/>
  <c r="P94" i="3" s="1"/>
  <c r="K94" i="3"/>
  <c r="V94" i="3" s="1"/>
  <c r="AP93" i="3"/>
  <c r="AO93" i="3"/>
  <c r="AN93" i="3"/>
  <c r="S93" i="3"/>
  <c r="R93" i="3"/>
  <c r="P93" i="3"/>
  <c r="O93" i="3"/>
  <c r="N93" i="3"/>
  <c r="K93" i="3"/>
  <c r="V93" i="3" s="1"/>
  <c r="AP92" i="3"/>
  <c r="AO92" i="3"/>
  <c r="AN92" i="3"/>
  <c r="T92" i="3"/>
  <c r="S92" i="3"/>
  <c r="U92" i="3" s="1"/>
  <c r="R92" i="3"/>
  <c r="O92" i="3"/>
  <c r="P92" i="3" s="1"/>
  <c r="K92" i="3"/>
  <c r="N92" i="3" s="1"/>
  <c r="AP91" i="3"/>
  <c r="AO91" i="3"/>
  <c r="AN91" i="3"/>
  <c r="U91" i="3"/>
  <c r="T91" i="3"/>
  <c r="S91" i="3"/>
  <c r="R91" i="3"/>
  <c r="P91" i="3"/>
  <c r="O91" i="3"/>
  <c r="N91" i="3"/>
  <c r="K91" i="3"/>
  <c r="V91" i="3" s="1"/>
  <c r="AP90" i="3"/>
  <c r="AO90" i="3"/>
  <c r="AN90" i="3"/>
  <c r="S90" i="3"/>
  <c r="R90" i="3"/>
  <c r="O90" i="3"/>
  <c r="P90" i="3" s="1"/>
  <c r="K90" i="3"/>
  <c r="V90" i="3" s="1"/>
  <c r="AP89" i="3"/>
  <c r="AO89" i="3"/>
  <c r="AN89" i="3"/>
  <c r="S89" i="3"/>
  <c r="R89" i="3"/>
  <c r="P89" i="3"/>
  <c r="O89" i="3"/>
  <c r="N89" i="3"/>
  <c r="K89" i="3"/>
  <c r="V89" i="3" s="1"/>
  <c r="AP88" i="3"/>
  <c r="AO88" i="3"/>
  <c r="AN88" i="3"/>
  <c r="T88" i="3"/>
  <c r="S88" i="3"/>
  <c r="U88" i="3" s="1"/>
  <c r="R88" i="3"/>
  <c r="O88" i="3"/>
  <c r="P88" i="3" s="1"/>
  <c r="K88" i="3"/>
  <c r="N88" i="3" s="1"/>
  <c r="AP87" i="3"/>
  <c r="AO87" i="3"/>
  <c r="AN87" i="3"/>
  <c r="U87" i="3"/>
  <c r="T87" i="3"/>
  <c r="S87" i="3"/>
  <c r="R87" i="3"/>
  <c r="P87" i="3"/>
  <c r="O87" i="3"/>
  <c r="N87" i="3"/>
  <c r="K87" i="3"/>
  <c r="V87" i="3" s="1"/>
  <c r="AP86" i="3"/>
  <c r="AO86" i="3"/>
  <c r="AN86" i="3"/>
  <c r="S86" i="3"/>
  <c r="R86" i="3"/>
  <c r="O86" i="3"/>
  <c r="P86" i="3" s="1"/>
  <c r="K86" i="3"/>
  <c r="V86" i="3" s="1"/>
  <c r="AP85" i="3"/>
  <c r="AO85" i="3"/>
  <c r="AN85" i="3"/>
  <c r="S85" i="3"/>
  <c r="R85" i="3"/>
  <c r="P85" i="3"/>
  <c r="O85" i="3"/>
  <c r="N85" i="3"/>
  <c r="K85" i="3"/>
  <c r="V85" i="3" s="1"/>
  <c r="AP84" i="3"/>
  <c r="AO84" i="3"/>
  <c r="AN84" i="3"/>
  <c r="T84" i="3"/>
  <c r="S84" i="3"/>
  <c r="U84" i="3" s="1"/>
  <c r="R84" i="3"/>
  <c r="O84" i="3"/>
  <c r="P84" i="3" s="1"/>
  <c r="K84" i="3"/>
  <c r="N84" i="3" s="1"/>
  <c r="AP83" i="3"/>
  <c r="AO83" i="3"/>
  <c r="AN83" i="3"/>
  <c r="U83" i="3"/>
  <c r="T83" i="3"/>
  <c r="S83" i="3"/>
  <c r="P83" i="3"/>
  <c r="O83" i="3"/>
  <c r="N83" i="3"/>
  <c r="K83" i="3"/>
  <c r="V83" i="3" s="1"/>
  <c r="Q82" i="3"/>
  <c r="R83" i="3" s="1"/>
  <c r="AP79" i="3"/>
  <c r="AO79" i="3"/>
  <c r="AN79" i="3"/>
  <c r="S79" i="3"/>
  <c r="R79" i="3"/>
  <c r="P79" i="3"/>
  <c r="O79" i="3"/>
  <c r="N79" i="3"/>
  <c r="K79" i="3"/>
  <c r="V79" i="3" s="1"/>
  <c r="AP78" i="3"/>
  <c r="AO78" i="3"/>
  <c r="AN78" i="3"/>
  <c r="T78" i="3"/>
  <c r="S78" i="3"/>
  <c r="U78" i="3" s="1"/>
  <c r="R78" i="3"/>
  <c r="O78" i="3"/>
  <c r="P78" i="3" s="1"/>
  <c r="K78" i="3"/>
  <c r="N78" i="3" s="1"/>
  <c r="AP77" i="3"/>
  <c r="AO77" i="3"/>
  <c r="AN77" i="3"/>
  <c r="U77" i="3"/>
  <c r="T77" i="3"/>
  <c r="S77" i="3"/>
  <c r="R77" i="3"/>
  <c r="P77" i="3"/>
  <c r="O77" i="3"/>
  <c r="N77" i="3"/>
  <c r="K77" i="3"/>
  <c r="V77" i="3" s="1"/>
  <c r="AP76" i="3"/>
  <c r="AO76" i="3"/>
  <c r="AN76" i="3"/>
  <c r="S76" i="3"/>
  <c r="R76" i="3"/>
  <c r="O76" i="3"/>
  <c r="P76" i="3" s="1"/>
  <c r="K76" i="3"/>
  <c r="V76" i="3" s="1"/>
  <c r="AP75" i="3"/>
  <c r="AO75" i="3"/>
  <c r="AN75" i="3"/>
  <c r="S75" i="3"/>
  <c r="R75" i="3"/>
  <c r="P75" i="3"/>
  <c r="O75" i="3"/>
  <c r="N75" i="3"/>
  <c r="K75" i="3"/>
  <c r="V75" i="3" s="1"/>
  <c r="AP74" i="3"/>
  <c r="AO74" i="3"/>
  <c r="AN74" i="3"/>
  <c r="T74" i="3"/>
  <c r="S74" i="3"/>
  <c r="U74" i="3" s="1"/>
  <c r="R74" i="3"/>
  <c r="O74" i="3"/>
  <c r="P74" i="3" s="1"/>
  <c r="K74" i="3"/>
  <c r="N74" i="3" s="1"/>
  <c r="AP73" i="3"/>
  <c r="AO73" i="3"/>
  <c r="AN73" i="3"/>
  <c r="U73" i="3"/>
  <c r="T73" i="3"/>
  <c r="S73" i="3"/>
  <c r="R73" i="3"/>
  <c r="P73" i="3"/>
  <c r="O73" i="3"/>
  <c r="N73" i="3"/>
  <c r="K73" i="3"/>
  <c r="V73" i="3" s="1"/>
  <c r="AP72" i="3"/>
  <c r="AO72" i="3"/>
  <c r="AN72" i="3"/>
  <c r="S72" i="3"/>
  <c r="R72" i="3"/>
  <c r="O72" i="3"/>
  <c r="P72" i="3" s="1"/>
  <c r="K72" i="3"/>
  <c r="V72" i="3" s="1"/>
  <c r="AP71" i="3"/>
  <c r="AO71" i="3"/>
  <c r="AN71" i="3"/>
  <c r="S71" i="3"/>
  <c r="R71" i="3"/>
  <c r="P71" i="3"/>
  <c r="O71" i="3"/>
  <c r="N71" i="3"/>
  <c r="K71" i="3"/>
  <c r="V71" i="3" s="1"/>
  <c r="AP70" i="3"/>
  <c r="AO70" i="3"/>
  <c r="AN70" i="3"/>
  <c r="T70" i="3"/>
  <c r="S70" i="3"/>
  <c r="U70" i="3" s="1"/>
  <c r="R70" i="3"/>
  <c r="O70" i="3"/>
  <c r="P70" i="3" s="1"/>
  <c r="K70" i="3"/>
  <c r="N70" i="3" s="1"/>
  <c r="AP69" i="3"/>
  <c r="AO69" i="3"/>
  <c r="AN69" i="3"/>
  <c r="U69" i="3"/>
  <c r="T69" i="3"/>
  <c r="S69" i="3"/>
  <c r="R69" i="3"/>
  <c r="P69" i="3"/>
  <c r="O69" i="3"/>
  <c r="N69" i="3"/>
  <c r="K69" i="3"/>
  <c r="V69" i="3" s="1"/>
  <c r="AP68" i="3"/>
  <c r="AO68" i="3"/>
  <c r="AN68" i="3"/>
  <c r="S68" i="3"/>
  <c r="R68" i="3"/>
  <c r="O68" i="3"/>
  <c r="P68" i="3" s="1"/>
  <c r="K68" i="3"/>
  <c r="V68" i="3" s="1"/>
  <c r="AP67" i="3"/>
  <c r="AO67" i="3"/>
  <c r="AN67" i="3"/>
  <c r="S67" i="3"/>
  <c r="R67" i="3"/>
  <c r="P67" i="3"/>
  <c r="O67" i="3"/>
  <c r="N67" i="3"/>
  <c r="K67" i="3"/>
  <c r="V67" i="3" s="1"/>
  <c r="AP66" i="3"/>
  <c r="AO66" i="3"/>
  <c r="AN66" i="3"/>
  <c r="T66" i="3"/>
  <c r="S66" i="3"/>
  <c r="U66" i="3" s="1"/>
  <c r="R66" i="3"/>
  <c r="O66" i="3"/>
  <c r="P66" i="3" s="1"/>
  <c r="K66" i="3"/>
  <c r="N66" i="3" s="1"/>
  <c r="AP65" i="3"/>
  <c r="AO65" i="3"/>
  <c r="AN65" i="3"/>
  <c r="U65" i="3"/>
  <c r="T65" i="3"/>
  <c r="S65" i="3"/>
  <c r="R65" i="3"/>
  <c r="P65" i="3"/>
  <c r="O65" i="3"/>
  <c r="N65" i="3"/>
  <c r="K65" i="3"/>
  <c r="V65" i="3" s="1"/>
  <c r="AP64" i="3"/>
  <c r="AO64" i="3"/>
  <c r="AN64" i="3"/>
  <c r="S64" i="3"/>
  <c r="R64" i="3"/>
  <c r="O64" i="3"/>
  <c r="P64" i="3" s="1"/>
  <c r="K64" i="3"/>
  <c r="V64" i="3" s="1"/>
  <c r="AP63" i="3"/>
  <c r="AO63" i="3"/>
  <c r="AN63" i="3"/>
  <c r="S63" i="3"/>
  <c r="R63" i="3"/>
  <c r="P63" i="3"/>
  <c r="O63" i="3"/>
  <c r="N63" i="3"/>
  <c r="K63" i="3"/>
  <c r="V63" i="3" s="1"/>
  <c r="AP62" i="3"/>
  <c r="AO62" i="3"/>
  <c r="AN62" i="3"/>
  <c r="T62" i="3"/>
  <c r="S62" i="3"/>
  <c r="U62" i="3" s="1"/>
  <c r="R62" i="3"/>
  <c r="O62" i="3"/>
  <c r="P62" i="3" s="1"/>
  <c r="K62" i="3"/>
  <c r="N62" i="3" s="1"/>
  <c r="AP61" i="3"/>
  <c r="AO61" i="3"/>
  <c r="AN61" i="3"/>
  <c r="U61" i="3"/>
  <c r="T61" i="3"/>
  <c r="S61" i="3"/>
  <c r="R61" i="3"/>
  <c r="P61" i="3"/>
  <c r="O61" i="3"/>
  <c r="N61" i="3"/>
  <c r="K61" i="3"/>
  <c r="V61" i="3" s="1"/>
  <c r="AP60" i="3"/>
  <c r="AO60" i="3"/>
  <c r="AN60" i="3"/>
  <c r="S60" i="3"/>
  <c r="R60" i="3"/>
  <c r="O60" i="3"/>
  <c r="P60" i="3" s="1"/>
  <c r="K60" i="3"/>
  <c r="V60" i="3" s="1"/>
  <c r="AP59" i="3"/>
  <c r="AO59" i="3"/>
  <c r="AN59" i="3"/>
  <c r="S59" i="3"/>
  <c r="R59" i="3"/>
  <c r="P59" i="3"/>
  <c r="O59" i="3"/>
  <c r="N59" i="3"/>
  <c r="K59" i="3"/>
  <c r="V59" i="3" s="1"/>
  <c r="AP58" i="3"/>
  <c r="AO58" i="3"/>
  <c r="AN58" i="3"/>
  <c r="T58" i="3"/>
  <c r="S58" i="3"/>
  <c r="U58" i="3" s="1"/>
  <c r="R58" i="3"/>
  <c r="O58" i="3"/>
  <c r="P58" i="3" s="1"/>
  <c r="K58" i="3"/>
  <c r="N58" i="3" s="1"/>
  <c r="AP57" i="3"/>
  <c r="AO57" i="3"/>
  <c r="AN57" i="3"/>
  <c r="U57" i="3"/>
  <c r="T57" i="3"/>
  <c r="S57" i="3"/>
  <c r="R57" i="3"/>
  <c r="P57" i="3"/>
  <c r="O57" i="3"/>
  <c r="N57" i="3"/>
  <c r="K57" i="3"/>
  <c r="V57" i="3" s="1"/>
  <c r="AP56" i="3"/>
  <c r="AO56" i="3"/>
  <c r="AN56" i="3"/>
  <c r="S56" i="3"/>
  <c r="R56" i="3"/>
  <c r="O56" i="3"/>
  <c r="P56" i="3" s="1"/>
  <c r="K56" i="3"/>
  <c r="V56" i="3" s="1"/>
  <c r="AP55" i="3"/>
  <c r="AO55" i="3"/>
  <c r="AN55" i="3"/>
  <c r="S55" i="3"/>
  <c r="R55" i="3"/>
  <c r="P55" i="3"/>
  <c r="O55" i="3"/>
  <c r="N55" i="3"/>
  <c r="K55" i="3"/>
  <c r="V55" i="3" s="1"/>
  <c r="AP54" i="3"/>
  <c r="AO54" i="3"/>
  <c r="AN54" i="3"/>
  <c r="T54" i="3"/>
  <c r="S54" i="3"/>
  <c r="U54" i="3" s="1"/>
  <c r="R54" i="3"/>
  <c r="O54" i="3"/>
  <c r="P54" i="3" s="1"/>
  <c r="K54" i="3"/>
  <c r="N54" i="3" s="1"/>
  <c r="AP53" i="3"/>
  <c r="AO53" i="3"/>
  <c r="AN53" i="3"/>
  <c r="U53" i="3"/>
  <c r="T53" i="3"/>
  <c r="S53" i="3"/>
  <c r="R53" i="3"/>
  <c r="P53" i="3"/>
  <c r="O53" i="3"/>
  <c r="N53" i="3"/>
  <c r="K53" i="3"/>
  <c r="V53" i="3" s="1"/>
  <c r="AP52" i="3"/>
  <c r="AO52" i="3"/>
  <c r="AN52" i="3"/>
  <c r="S52" i="3"/>
  <c r="R52" i="3"/>
  <c r="O52" i="3"/>
  <c r="P52" i="3" s="1"/>
  <c r="K52" i="3"/>
  <c r="V52" i="3" s="1"/>
  <c r="AP51" i="3"/>
  <c r="AO51" i="3"/>
  <c r="AN51" i="3"/>
  <c r="S51" i="3"/>
  <c r="R51" i="3"/>
  <c r="P51" i="3"/>
  <c r="O51" i="3"/>
  <c r="N51" i="3"/>
  <c r="K51" i="3"/>
  <c r="V51" i="3" s="1"/>
  <c r="AP50" i="3"/>
  <c r="AO50" i="3"/>
  <c r="AN50" i="3"/>
  <c r="T50" i="3"/>
  <c r="S50" i="3"/>
  <c r="U50" i="3" s="1"/>
  <c r="R50" i="3"/>
  <c r="O50" i="3"/>
  <c r="P50" i="3" s="1"/>
  <c r="K50" i="3"/>
  <c r="N50" i="3" s="1"/>
  <c r="AP49" i="3"/>
  <c r="AO49" i="3"/>
  <c r="AN49" i="3"/>
  <c r="U49" i="3"/>
  <c r="T49" i="3"/>
  <c r="S49" i="3"/>
  <c r="R49" i="3"/>
  <c r="P49" i="3"/>
  <c r="O49" i="3"/>
  <c r="N49" i="3"/>
  <c r="K49" i="3"/>
  <c r="V49" i="3" s="1"/>
  <c r="AP48" i="3"/>
  <c r="AO48" i="3"/>
  <c r="AN48" i="3"/>
  <c r="S48" i="3"/>
  <c r="R48" i="3"/>
  <c r="O48" i="3"/>
  <c r="P48" i="3" s="1"/>
  <c r="K48" i="3"/>
  <c r="V48" i="3" s="1"/>
  <c r="AP47" i="3"/>
  <c r="AO47" i="3"/>
  <c r="AN47" i="3"/>
  <c r="S47" i="3"/>
  <c r="R47" i="3"/>
  <c r="P47" i="3"/>
  <c r="O47" i="3"/>
  <c r="N47" i="3"/>
  <c r="K47" i="3"/>
  <c r="V47" i="3" s="1"/>
  <c r="AP46" i="3"/>
  <c r="AO46" i="3"/>
  <c r="AN46" i="3"/>
  <c r="T46" i="3"/>
  <c r="S46" i="3"/>
  <c r="U46" i="3" s="1"/>
  <c r="R46" i="3"/>
  <c r="O46" i="3"/>
  <c r="P46" i="3" s="1"/>
  <c r="K46" i="3"/>
  <c r="N46" i="3" s="1"/>
  <c r="AP45" i="3"/>
  <c r="AO45" i="3"/>
  <c r="AN45" i="3"/>
  <c r="U45" i="3"/>
  <c r="T45" i="3"/>
  <c r="S45" i="3"/>
  <c r="R45" i="3"/>
  <c r="P45" i="3"/>
  <c r="O45" i="3"/>
  <c r="N45" i="3"/>
  <c r="K45" i="3"/>
  <c r="V45" i="3" s="1"/>
  <c r="AP44" i="3"/>
  <c r="AO44" i="3"/>
  <c r="AN44" i="3"/>
  <c r="S44" i="3"/>
  <c r="R44" i="3"/>
  <c r="O44" i="3"/>
  <c r="P44" i="3" s="1"/>
  <c r="K44" i="3"/>
  <c r="V44" i="3" s="1"/>
  <c r="AP43" i="3"/>
  <c r="AO43" i="3"/>
  <c r="AN43" i="3"/>
  <c r="S43" i="3"/>
  <c r="R43" i="3"/>
  <c r="P43" i="3"/>
  <c r="O43" i="3"/>
  <c r="N43" i="3"/>
  <c r="K43" i="3"/>
  <c r="V43" i="3" s="1"/>
  <c r="AP42" i="3"/>
  <c r="AO42" i="3"/>
  <c r="AN42" i="3"/>
  <c r="T42" i="3"/>
  <c r="S42" i="3"/>
  <c r="U42" i="3" s="1"/>
  <c r="R42" i="3"/>
  <c r="O42" i="3"/>
  <c r="P42" i="3" s="1"/>
  <c r="K42" i="3"/>
  <c r="N42" i="3" s="1"/>
  <c r="AP41" i="3"/>
  <c r="AO41" i="3"/>
  <c r="AN41" i="3"/>
  <c r="U41" i="3"/>
  <c r="T41" i="3"/>
  <c r="S41" i="3"/>
  <c r="P41" i="3"/>
  <c r="O41" i="3"/>
  <c r="N41" i="3"/>
  <c r="K41" i="3"/>
  <c r="V41" i="3" s="1"/>
  <c r="Q40" i="3"/>
  <c r="R41" i="3" s="1"/>
  <c r="AP37" i="3"/>
  <c r="AO37" i="3"/>
  <c r="AN37" i="3"/>
  <c r="S37" i="3"/>
  <c r="R37" i="3"/>
  <c r="P37" i="3"/>
  <c r="O37" i="3"/>
  <c r="N37" i="3"/>
  <c r="K37" i="3"/>
  <c r="V37" i="3" s="1"/>
  <c r="AP36" i="3"/>
  <c r="AO36" i="3"/>
  <c r="AN36" i="3"/>
  <c r="T36" i="3"/>
  <c r="S36" i="3"/>
  <c r="U36" i="3" s="1"/>
  <c r="R36" i="3"/>
  <c r="O36" i="3"/>
  <c r="P36" i="3" s="1"/>
  <c r="K36" i="3"/>
  <c r="N36" i="3" s="1"/>
  <c r="AP35" i="3"/>
  <c r="AO35" i="3"/>
  <c r="AN35" i="3"/>
  <c r="U35" i="3"/>
  <c r="T35" i="3"/>
  <c r="S35" i="3"/>
  <c r="R35" i="3"/>
  <c r="P35" i="3"/>
  <c r="O35" i="3"/>
  <c r="N35" i="3"/>
  <c r="K35" i="3"/>
  <c r="V35" i="3" s="1"/>
  <c r="AP34" i="3"/>
  <c r="AO34" i="3"/>
  <c r="AN34" i="3"/>
  <c r="S34" i="3"/>
  <c r="R34" i="3"/>
  <c r="O34" i="3"/>
  <c r="P34" i="3" s="1"/>
  <c r="K34" i="3"/>
  <c r="V34" i="3" s="1"/>
  <c r="AP33" i="3"/>
  <c r="AO33" i="3"/>
  <c r="AN33" i="3"/>
  <c r="S33" i="3"/>
  <c r="R33" i="3"/>
  <c r="P33" i="3"/>
  <c r="O33" i="3"/>
  <c r="N33" i="3"/>
  <c r="K33" i="3"/>
  <c r="V33" i="3" s="1"/>
  <c r="AP32" i="3"/>
  <c r="AO32" i="3"/>
  <c r="AN32" i="3"/>
  <c r="T32" i="3"/>
  <c r="S32" i="3"/>
  <c r="U32" i="3" s="1"/>
  <c r="R32" i="3"/>
  <c r="O32" i="3"/>
  <c r="P32" i="3" s="1"/>
  <c r="K32" i="3"/>
  <c r="N32" i="3" s="1"/>
  <c r="AP31" i="3"/>
  <c r="AO31" i="3"/>
  <c r="AN31" i="3"/>
  <c r="U31" i="3"/>
  <c r="T31" i="3"/>
  <c r="S31" i="3"/>
  <c r="R31" i="3"/>
  <c r="P31" i="3"/>
  <c r="O31" i="3"/>
  <c r="N31" i="3"/>
  <c r="K31" i="3"/>
  <c r="V31" i="3" s="1"/>
  <c r="AP30" i="3"/>
  <c r="AO30" i="3"/>
  <c r="AN30" i="3"/>
  <c r="S30" i="3"/>
  <c r="R30" i="3"/>
  <c r="O30" i="3"/>
  <c r="P30" i="3" s="1"/>
  <c r="K30" i="3"/>
  <c r="V30" i="3" s="1"/>
  <c r="AP29" i="3"/>
  <c r="AO29" i="3"/>
  <c r="AN29" i="3"/>
  <c r="S29" i="3"/>
  <c r="R29" i="3"/>
  <c r="P29" i="3"/>
  <c r="O29" i="3"/>
  <c r="N29" i="3"/>
  <c r="K29" i="3"/>
  <c r="V29" i="3" s="1"/>
  <c r="AP28" i="3"/>
  <c r="AO28" i="3"/>
  <c r="AN28" i="3"/>
  <c r="T28" i="3"/>
  <c r="S28" i="3"/>
  <c r="U28" i="3" s="1"/>
  <c r="R28" i="3"/>
  <c r="O28" i="3"/>
  <c r="P28" i="3" s="1"/>
  <c r="K28" i="3"/>
  <c r="N28" i="3" s="1"/>
  <c r="AP27" i="3"/>
  <c r="AO27" i="3"/>
  <c r="AN27" i="3"/>
  <c r="U27" i="3"/>
  <c r="T27" i="3"/>
  <c r="S27" i="3"/>
  <c r="R27" i="3"/>
  <c r="P27" i="3"/>
  <c r="O27" i="3"/>
  <c r="N27" i="3"/>
  <c r="K27" i="3"/>
  <c r="V27" i="3" s="1"/>
  <c r="AP26" i="3"/>
  <c r="AO26" i="3"/>
  <c r="AN26" i="3"/>
  <c r="S26" i="3"/>
  <c r="R26" i="3"/>
  <c r="O26" i="3"/>
  <c r="P26" i="3" s="1"/>
  <c r="K26" i="3"/>
  <c r="V26" i="3" s="1"/>
  <c r="AP25" i="3"/>
  <c r="AO25" i="3"/>
  <c r="AN25" i="3"/>
  <c r="S25" i="3"/>
  <c r="R25" i="3"/>
  <c r="P25" i="3"/>
  <c r="O25" i="3"/>
  <c r="N25" i="3"/>
  <c r="K25" i="3"/>
  <c r="V25" i="3" s="1"/>
  <c r="AP24" i="3"/>
  <c r="AO24" i="3"/>
  <c r="AN24" i="3"/>
  <c r="T24" i="3"/>
  <c r="S24" i="3"/>
  <c r="U24" i="3" s="1"/>
  <c r="R24" i="3"/>
  <c r="O24" i="3"/>
  <c r="P24" i="3" s="1"/>
  <c r="K24" i="3"/>
  <c r="N24" i="3" s="1"/>
  <c r="AP23" i="3"/>
  <c r="AO23" i="3"/>
  <c r="AN23" i="3"/>
  <c r="U23" i="3"/>
  <c r="T23" i="3"/>
  <c r="S23" i="3"/>
  <c r="R23" i="3"/>
  <c r="P23" i="3"/>
  <c r="O23" i="3"/>
  <c r="N23" i="3"/>
  <c r="K23" i="3"/>
  <c r="V23" i="3" s="1"/>
  <c r="AP22" i="3"/>
  <c r="AO22" i="3"/>
  <c r="AN22" i="3"/>
  <c r="S22" i="3"/>
  <c r="R22" i="3"/>
  <c r="O22" i="3"/>
  <c r="P22" i="3" s="1"/>
  <c r="K22" i="3"/>
  <c r="V22" i="3" s="1"/>
  <c r="AP21" i="3"/>
  <c r="AO21" i="3"/>
  <c r="AN21" i="3"/>
  <c r="S21" i="3"/>
  <c r="R21" i="3"/>
  <c r="P21" i="3"/>
  <c r="O21" i="3"/>
  <c r="N21" i="3"/>
  <c r="K21" i="3"/>
  <c r="V21" i="3" s="1"/>
  <c r="AP20" i="3"/>
  <c r="AO20" i="3"/>
  <c r="AN20" i="3"/>
  <c r="T20" i="3"/>
  <c r="S20" i="3"/>
  <c r="U20" i="3" s="1"/>
  <c r="R20" i="3"/>
  <c r="O20" i="3"/>
  <c r="P20" i="3" s="1"/>
  <c r="K20" i="3"/>
  <c r="N20" i="3" s="1"/>
  <c r="AP19" i="3"/>
  <c r="AO19" i="3"/>
  <c r="AN19" i="3"/>
  <c r="U19" i="3"/>
  <c r="T19" i="3"/>
  <c r="S19" i="3"/>
  <c r="R19" i="3"/>
  <c r="P19" i="3"/>
  <c r="O19" i="3"/>
  <c r="N19" i="3"/>
  <c r="K19" i="3"/>
  <c r="V19" i="3" s="1"/>
  <c r="AP18" i="3"/>
  <c r="AO18" i="3"/>
  <c r="AN18" i="3"/>
  <c r="S18" i="3"/>
  <c r="R18" i="3"/>
  <c r="O18" i="3"/>
  <c r="P18" i="3" s="1"/>
  <c r="K18" i="3"/>
  <c r="V18" i="3" s="1"/>
  <c r="AP17" i="3"/>
  <c r="AO17" i="3"/>
  <c r="AN17" i="3"/>
  <c r="S17" i="3"/>
  <c r="R17" i="3"/>
  <c r="P17" i="3"/>
  <c r="O17" i="3"/>
  <c r="N17" i="3"/>
  <c r="K17" i="3"/>
  <c r="V17" i="3" s="1"/>
  <c r="AP16" i="3"/>
  <c r="AO16" i="3"/>
  <c r="AN16" i="3"/>
  <c r="T16" i="3"/>
  <c r="S16" i="3"/>
  <c r="U16" i="3" s="1"/>
  <c r="R16" i="3"/>
  <c r="O16" i="3"/>
  <c r="P16" i="3" s="1"/>
  <c r="K16" i="3"/>
  <c r="N16" i="3" s="1"/>
  <c r="AP15" i="3"/>
  <c r="AO15" i="3"/>
  <c r="AN15" i="3"/>
  <c r="U15" i="3"/>
  <c r="T15" i="3"/>
  <c r="S15" i="3"/>
  <c r="R15" i="3"/>
  <c r="P15" i="3"/>
  <c r="O15" i="3"/>
  <c r="N15" i="3"/>
  <c r="K15" i="3"/>
  <c r="V15" i="3" s="1"/>
  <c r="AP14" i="3"/>
  <c r="AO14" i="3"/>
  <c r="AN14" i="3"/>
  <c r="S14" i="3"/>
  <c r="R14" i="3"/>
  <c r="O14" i="3"/>
  <c r="P14" i="3" s="1"/>
  <c r="K14" i="3"/>
  <c r="V14" i="3" s="1"/>
  <c r="AP13" i="3"/>
  <c r="AO13" i="3"/>
  <c r="AN13" i="3"/>
  <c r="S13" i="3"/>
  <c r="R13" i="3"/>
  <c r="P13" i="3"/>
  <c r="O13" i="3"/>
  <c r="N13" i="3"/>
  <c r="K13" i="3"/>
  <c r="V13" i="3" s="1"/>
  <c r="AP12" i="3"/>
  <c r="AO12" i="3"/>
  <c r="AN12" i="3"/>
  <c r="T12" i="3"/>
  <c r="S12" i="3"/>
  <c r="U12" i="3" s="1"/>
  <c r="R12" i="3"/>
  <c r="O12" i="3"/>
  <c r="P12" i="3" s="1"/>
  <c r="K12" i="3"/>
  <c r="N12" i="3" s="1"/>
  <c r="AP11" i="3"/>
  <c r="AO11" i="3"/>
  <c r="AN11" i="3"/>
  <c r="U11" i="3"/>
  <c r="T11" i="3"/>
  <c r="S11" i="3"/>
  <c r="R11" i="3"/>
  <c r="P11" i="3"/>
  <c r="O11" i="3"/>
  <c r="N11" i="3"/>
  <c r="K11" i="3"/>
  <c r="V11" i="3" s="1"/>
  <c r="AP10" i="3"/>
  <c r="AO10" i="3"/>
  <c r="AN10" i="3"/>
  <c r="S10" i="3"/>
  <c r="R10" i="3"/>
  <c r="O10" i="3"/>
  <c r="P10" i="3" s="1"/>
  <c r="K10" i="3"/>
  <c r="V10" i="3" s="1"/>
  <c r="AP9" i="3"/>
  <c r="AO9" i="3"/>
  <c r="AN9" i="3"/>
  <c r="S9" i="3"/>
  <c r="R9" i="3"/>
  <c r="R4" i="3" s="1"/>
  <c r="P9" i="3"/>
  <c r="O9" i="3"/>
  <c r="N9" i="3"/>
  <c r="K9" i="3"/>
  <c r="V9" i="3" s="1"/>
  <c r="U8" i="3"/>
  <c r="T8" i="3"/>
  <c r="S8" i="3"/>
  <c r="R8" i="3"/>
  <c r="P8" i="3"/>
  <c r="O8" i="3"/>
  <c r="N8" i="3"/>
  <c r="K8" i="3"/>
  <c r="V8" i="3" s="1"/>
  <c r="AI147" i="3"/>
  <c r="K5" i="3"/>
  <c r="AM3" i="3"/>
  <c r="AP2" i="3"/>
  <c r="AO2" i="3"/>
  <c r="AN2" i="3"/>
  <c r="AM2" i="3"/>
  <c r="AL2" i="3"/>
  <c r="AG2" i="3"/>
  <c r="AF2" i="3"/>
  <c r="AE2" i="3"/>
  <c r="T2" i="3"/>
  <c r="S2" i="3"/>
  <c r="U2" i="3" s="1"/>
  <c r="R2" i="3"/>
  <c r="O2" i="3"/>
  <c r="P2" i="3" s="1"/>
  <c r="K2" i="3"/>
  <c r="N2" i="3" s="1"/>
  <c r="F2" i="3"/>
  <c r="AB1" i="3"/>
  <c r="AA1" i="3"/>
  <c r="Z1" i="3"/>
  <c r="Y1" i="3"/>
  <c r="X1" i="3"/>
  <c r="A4" i="2"/>
  <c r="F4" i="2" s="1"/>
  <c r="U55" i="3" l="1"/>
  <c r="U13" i="3"/>
  <c r="U89" i="3"/>
  <c r="U47" i="3"/>
  <c r="U101" i="3"/>
  <c r="U59" i="3"/>
  <c r="T9" i="3"/>
  <c r="U9" i="3" s="1"/>
  <c r="N10" i="3"/>
  <c r="AI10" i="3"/>
  <c r="T13" i="3"/>
  <c r="N14" i="3"/>
  <c r="AI14" i="3"/>
  <c r="T17" i="3"/>
  <c r="U17" i="3" s="1"/>
  <c r="N18" i="3"/>
  <c r="AI18" i="3"/>
  <c r="T21" i="3"/>
  <c r="U21" i="3" s="1"/>
  <c r="N22" i="3"/>
  <c r="AI22" i="3"/>
  <c r="T25" i="3"/>
  <c r="U25" i="3" s="1"/>
  <c r="N26" i="3"/>
  <c r="AI26" i="3"/>
  <c r="T29" i="3"/>
  <c r="U29" i="3" s="1"/>
  <c r="N30" i="3"/>
  <c r="AI30" i="3"/>
  <c r="T33" i="3"/>
  <c r="U33" i="3" s="1"/>
  <c r="N34" i="3"/>
  <c r="AI34" i="3"/>
  <c r="T37" i="3"/>
  <c r="U37" i="3" s="1"/>
  <c r="T43" i="3"/>
  <c r="U43" i="3" s="1"/>
  <c r="N44" i="3"/>
  <c r="AI44" i="3"/>
  <c r="T47" i="3"/>
  <c r="N48" i="3"/>
  <c r="AI48" i="3"/>
  <c r="T51" i="3"/>
  <c r="U51" i="3" s="1"/>
  <c r="N52" i="3"/>
  <c r="AI52" i="3"/>
  <c r="T55" i="3"/>
  <c r="N56" i="3"/>
  <c r="AI56" i="3"/>
  <c r="T59" i="3"/>
  <c r="N60" i="3"/>
  <c r="AI60" i="3"/>
  <c r="T63" i="3"/>
  <c r="U63" i="3" s="1"/>
  <c r="N64" i="3"/>
  <c r="AI64" i="3"/>
  <c r="T67" i="3"/>
  <c r="U67" i="3" s="1"/>
  <c r="N68" i="3"/>
  <c r="AI68" i="3"/>
  <c r="T71" i="3"/>
  <c r="U71" i="3" s="1"/>
  <c r="N72" i="3"/>
  <c r="AI72" i="3"/>
  <c r="T75" i="3"/>
  <c r="U75" i="3" s="1"/>
  <c r="N76" i="3"/>
  <c r="AI76" i="3"/>
  <c r="T79" i="3"/>
  <c r="U79" i="3" s="1"/>
  <c r="T85" i="3"/>
  <c r="U85" i="3" s="1"/>
  <c r="N86" i="3"/>
  <c r="AI86" i="3"/>
  <c r="T89" i="3"/>
  <c r="N90" i="3"/>
  <c r="AI90" i="3"/>
  <c r="T93" i="3"/>
  <c r="U93" i="3" s="1"/>
  <c r="N94" i="3"/>
  <c r="AI94" i="3"/>
  <c r="T97" i="3"/>
  <c r="U97" i="3" s="1"/>
  <c r="N98" i="3"/>
  <c r="AI98" i="3"/>
  <c r="T101" i="3"/>
  <c r="N102" i="3"/>
  <c r="AI102" i="3"/>
  <c r="T105" i="3"/>
  <c r="U105" i="3" s="1"/>
  <c r="N106" i="3"/>
  <c r="AI106" i="3"/>
  <c r="T109" i="3"/>
  <c r="U109" i="3" s="1"/>
  <c r="N110" i="3"/>
  <c r="AI110" i="3"/>
  <c r="T113" i="3"/>
  <c r="U113" i="3" s="1"/>
  <c r="N114" i="3"/>
  <c r="AI114" i="3"/>
  <c r="V116" i="3"/>
  <c r="AI117" i="3"/>
  <c r="U118" i="3"/>
  <c r="N119" i="3"/>
  <c r="T120" i="3"/>
  <c r="U120" i="3" s="1"/>
  <c r="N125" i="3"/>
  <c r="U127" i="3"/>
  <c r="AI128" i="3"/>
  <c r="N129" i="3"/>
  <c r="T129" i="3"/>
  <c r="U129" i="3" s="1"/>
  <c r="AI139" i="3"/>
  <c r="T140" i="3"/>
  <c r="N140" i="3"/>
  <c r="V140" i="3"/>
  <c r="AI155" i="3"/>
  <c r="T156" i="3"/>
  <c r="N156" i="3"/>
  <c r="V156" i="3"/>
  <c r="U272" i="3"/>
  <c r="U282" i="3"/>
  <c r="U298" i="3"/>
  <c r="U314" i="3"/>
  <c r="U332" i="3"/>
  <c r="V2" i="3"/>
  <c r="AI2" i="3"/>
  <c r="AI8" i="3"/>
  <c r="T10" i="3"/>
  <c r="U10" i="3" s="1"/>
  <c r="AI11" i="3"/>
  <c r="V12" i="3"/>
  <c r="T14" i="3"/>
  <c r="U14" i="3" s="1"/>
  <c r="AI15" i="3"/>
  <c r="V16" i="3"/>
  <c r="T18" i="3"/>
  <c r="U18" i="3" s="1"/>
  <c r="AI19" i="3"/>
  <c r="V20" i="3"/>
  <c r="T22" i="3"/>
  <c r="U22" i="3" s="1"/>
  <c r="AI23" i="3"/>
  <c r="V24" i="3"/>
  <c r="T26" i="3"/>
  <c r="U26" i="3" s="1"/>
  <c r="AI27" i="3"/>
  <c r="V28" i="3"/>
  <c r="T30" i="3"/>
  <c r="U30" i="3" s="1"/>
  <c r="AI31" i="3"/>
  <c r="V32" i="3"/>
  <c r="T34" i="3"/>
  <c r="U34" i="3" s="1"/>
  <c r="AI35" i="3"/>
  <c r="V36" i="3"/>
  <c r="AI41" i="3"/>
  <c r="V42" i="3"/>
  <c r="T44" i="3"/>
  <c r="U44" i="3" s="1"/>
  <c r="AI45" i="3"/>
  <c r="V46" i="3"/>
  <c r="T48" i="3"/>
  <c r="U48" i="3" s="1"/>
  <c r="AI49" i="3"/>
  <c r="V50" i="3"/>
  <c r="T52" i="3"/>
  <c r="U52" i="3" s="1"/>
  <c r="AI53" i="3"/>
  <c r="V54" i="3"/>
  <c r="T56" i="3"/>
  <c r="U56" i="3" s="1"/>
  <c r="AI57" i="3"/>
  <c r="V58" i="3"/>
  <c r="T60" i="3"/>
  <c r="U60" i="3" s="1"/>
  <c r="AI61" i="3"/>
  <c r="V62" i="3"/>
  <c r="T64" i="3"/>
  <c r="U64" i="3" s="1"/>
  <c r="AI65" i="3"/>
  <c r="V66" i="3"/>
  <c r="T68" i="3"/>
  <c r="U68" i="3" s="1"/>
  <c r="AI69" i="3"/>
  <c r="V70" i="3"/>
  <c r="T72" i="3"/>
  <c r="U72" i="3" s="1"/>
  <c r="AI73" i="3"/>
  <c r="V74" i="3"/>
  <c r="T76" i="3"/>
  <c r="U76" i="3" s="1"/>
  <c r="AI77" i="3"/>
  <c r="V78" i="3"/>
  <c r="AI83" i="3"/>
  <c r="V84" i="3"/>
  <c r="T86" i="3"/>
  <c r="U86" i="3" s="1"/>
  <c r="AI87" i="3"/>
  <c r="V88" i="3"/>
  <c r="T90" i="3"/>
  <c r="U90" i="3" s="1"/>
  <c r="AI91" i="3"/>
  <c r="V92" i="3"/>
  <c r="T94" i="3"/>
  <c r="U94" i="3" s="1"/>
  <c r="AI95" i="3"/>
  <c r="V96" i="3"/>
  <c r="T98" i="3"/>
  <c r="U98" i="3" s="1"/>
  <c r="AI99" i="3"/>
  <c r="V100" i="3"/>
  <c r="T102" i="3"/>
  <c r="U102" i="3" s="1"/>
  <c r="AI103" i="3"/>
  <c r="V104" i="3"/>
  <c r="T106" i="3"/>
  <c r="U106" i="3" s="1"/>
  <c r="AI107" i="3"/>
  <c r="V108" i="3"/>
  <c r="T110" i="3"/>
  <c r="U110" i="3" s="1"/>
  <c r="AI111" i="3"/>
  <c r="V112" i="3"/>
  <c r="T114" i="3"/>
  <c r="U114" i="3" s="1"/>
  <c r="AI115" i="3"/>
  <c r="AI135" i="3"/>
  <c r="T136" i="3"/>
  <c r="U136" i="3" s="1"/>
  <c r="N136" i="3"/>
  <c r="V136" i="3"/>
  <c r="AI151" i="3"/>
  <c r="T152" i="3"/>
  <c r="U152" i="3" s="1"/>
  <c r="N152" i="3"/>
  <c r="V152" i="3"/>
  <c r="U164" i="3"/>
  <c r="U170" i="3"/>
  <c r="U174" i="3"/>
  <c r="U178" i="3"/>
  <c r="U182" i="3"/>
  <c r="U186" i="3"/>
  <c r="U190" i="3"/>
  <c r="U194" i="3"/>
  <c r="U198" i="3"/>
  <c r="U202" i="3"/>
  <c r="U206" i="3"/>
  <c r="U210" i="3"/>
  <c r="U214" i="3"/>
  <c r="U218" i="3"/>
  <c r="U268" i="3"/>
  <c r="U278" i="3"/>
  <c r="U294" i="3"/>
  <c r="U310" i="3"/>
  <c r="U328" i="3"/>
  <c r="AI12" i="3"/>
  <c r="AI16" i="3"/>
  <c r="AI20" i="3"/>
  <c r="AI24" i="3"/>
  <c r="AI28" i="3"/>
  <c r="AI32" i="3"/>
  <c r="AI36" i="3"/>
  <c r="AI42" i="3"/>
  <c r="AI46" i="3"/>
  <c r="AI50" i="3"/>
  <c r="AI54" i="3"/>
  <c r="AI58" i="3"/>
  <c r="AI62" i="3"/>
  <c r="AI66" i="3"/>
  <c r="AI70" i="3"/>
  <c r="AI74" i="3"/>
  <c r="AI78" i="3"/>
  <c r="AI84" i="3"/>
  <c r="AI88" i="3"/>
  <c r="AI92" i="3"/>
  <c r="AI96" i="3"/>
  <c r="AI100" i="3"/>
  <c r="AI104" i="3"/>
  <c r="AI108" i="3"/>
  <c r="AI112" i="3"/>
  <c r="T116" i="3"/>
  <c r="U116" i="3" s="1"/>
  <c r="V119" i="3"/>
  <c r="V120" i="3"/>
  <c r="AI121" i="3"/>
  <c r="V125" i="3"/>
  <c r="AI127" i="3"/>
  <c r="U128" i="3"/>
  <c r="AI131" i="3"/>
  <c r="T132" i="3"/>
  <c r="U132" i="3" s="1"/>
  <c r="N132" i="3"/>
  <c r="V132" i="3"/>
  <c r="T148" i="3"/>
  <c r="U148" i="3" s="1"/>
  <c r="N148" i="3"/>
  <c r="V148" i="3"/>
  <c r="U222" i="3"/>
  <c r="U228" i="3"/>
  <c r="U232" i="3"/>
  <c r="U236" i="3"/>
  <c r="U240" i="3"/>
  <c r="U244" i="3"/>
  <c r="U248" i="3"/>
  <c r="U252" i="3"/>
  <c r="U256" i="3"/>
  <c r="U264" i="3"/>
  <c r="U290" i="3"/>
  <c r="U306" i="3"/>
  <c r="U324" i="3"/>
  <c r="U340" i="3"/>
  <c r="AI364" i="3"/>
  <c r="AI360" i="3"/>
  <c r="AI356" i="3"/>
  <c r="AI346" i="3"/>
  <c r="AI342" i="3"/>
  <c r="AI365" i="3"/>
  <c r="AI361" i="3"/>
  <c r="AI357" i="3"/>
  <c r="AI353" i="3"/>
  <c r="AI347" i="3"/>
  <c r="AI343" i="3"/>
  <c r="AI337" i="3"/>
  <c r="AI333" i="3"/>
  <c r="AI329" i="3"/>
  <c r="AI325" i="3"/>
  <c r="AI319" i="3"/>
  <c r="AI315" i="3"/>
  <c r="AI311" i="3"/>
  <c r="AI307" i="3"/>
  <c r="AI303" i="3"/>
  <c r="AI299" i="3"/>
  <c r="AI295" i="3"/>
  <c r="AI291" i="3"/>
  <c r="AI287" i="3"/>
  <c r="AI283" i="3"/>
  <c r="AI279" i="3"/>
  <c r="AI273" i="3"/>
  <c r="AI269" i="3"/>
  <c r="AI265" i="3"/>
  <c r="AI261" i="3"/>
  <c r="AI257" i="3"/>
  <c r="AI253" i="3"/>
  <c r="AI249" i="3"/>
  <c r="AI245" i="3"/>
  <c r="AI241" i="3"/>
  <c r="AI237" i="3"/>
  <c r="AI233" i="3"/>
  <c r="AI229" i="3"/>
  <c r="AI219" i="3"/>
  <c r="AI215" i="3"/>
  <c r="AI211" i="3"/>
  <c r="AI207" i="3"/>
  <c r="AI203" i="3"/>
  <c r="AI199" i="3"/>
  <c r="AI195" i="3"/>
  <c r="AI191" i="3"/>
  <c r="AI187" i="3"/>
  <c r="AI183" i="3"/>
  <c r="AI179" i="3"/>
  <c r="AI175" i="3"/>
  <c r="AI171" i="3"/>
  <c r="AI165" i="3"/>
  <c r="AI161" i="3"/>
  <c r="AI157" i="3"/>
  <c r="AI153" i="3"/>
  <c r="AI149" i="3"/>
  <c r="AI145" i="3"/>
  <c r="AI141" i="3"/>
  <c r="AI137" i="3"/>
  <c r="AI133" i="3"/>
  <c r="AI129" i="3"/>
  <c r="AI125" i="3"/>
  <c r="AI362" i="3"/>
  <c r="AI358" i="3"/>
  <c r="AI354" i="3"/>
  <c r="AI349" i="3"/>
  <c r="AI345" i="3"/>
  <c r="AI340" i="3"/>
  <c r="AI336" i="3"/>
  <c r="AI332" i="3"/>
  <c r="AI328" i="3"/>
  <c r="AI324" i="3"/>
  <c r="AI318" i="3"/>
  <c r="AI314" i="3"/>
  <c r="AI310" i="3"/>
  <c r="AI306" i="3"/>
  <c r="AI302" i="3"/>
  <c r="AI298" i="3"/>
  <c r="AI294" i="3"/>
  <c r="AI290" i="3"/>
  <c r="AI286" i="3"/>
  <c r="AI282" i="3"/>
  <c r="AI278" i="3"/>
  <c r="AI272" i="3"/>
  <c r="AI268" i="3"/>
  <c r="AI264" i="3"/>
  <c r="AI260" i="3"/>
  <c r="AI256" i="3"/>
  <c r="AI252" i="3"/>
  <c r="AI248" i="3"/>
  <c r="AI244" i="3"/>
  <c r="AI240" i="3"/>
  <c r="AI236" i="3"/>
  <c r="AI232" i="3"/>
  <c r="AI228" i="3"/>
  <c r="AI222" i="3"/>
  <c r="AI218" i="3"/>
  <c r="AI214" i="3"/>
  <c r="AI210" i="3"/>
  <c r="AI206" i="3"/>
  <c r="AI202" i="3"/>
  <c r="AI198" i="3"/>
  <c r="AI194" i="3"/>
  <c r="AI190" i="3"/>
  <c r="AI186" i="3"/>
  <c r="AI182" i="3"/>
  <c r="AI178" i="3"/>
  <c r="AI174" i="3"/>
  <c r="AI170" i="3"/>
  <c r="AI164" i="3"/>
  <c r="AI160" i="3"/>
  <c r="AI156" i="3"/>
  <c r="AI152" i="3"/>
  <c r="AI148" i="3"/>
  <c r="AI144" i="3"/>
  <c r="AI140" i="3"/>
  <c r="AI136" i="3"/>
  <c r="AI132" i="3"/>
  <c r="AI341" i="3"/>
  <c r="AI339" i="3"/>
  <c r="AI335" i="3"/>
  <c r="AI331" i="3"/>
  <c r="AI327" i="3"/>
  <c r="AI317" i="3"/>
  <c r="AI313" i="3"/>
  <c r="AI309" i="3"/>
  <c r="AI305" i="3"/>
  <c r="AI301" i="3"/>
  <c r="AI297" i="3"/>
  <c r="AI293" i="3"/>
  <c r="AI289" i="3"/>
  <c r="AI285" i="3"/>
  <c r="AI281" i="3"/>
  <c r="AI277" i="3"/>
  <c r="AI271" i="3"/>
  <c r="AI267" i="3"/>
  <c r="AI263" i="3"/>
  <c r="AI259" i="3"/>
  <c r="AI255" i="3"/>
  <c r="AI251" i="3"/>
  <c r="AI247" i="3"/>
  <c r="AI243" i="3"/>
  <c r="AI239" i="3"/>
  <c r="AI235" i="3"/>
  <c r="AI231" i="3"/>
  <c r="AI227" i="3"/>
  <c r="AI217" i="3"/>
  <c r="AI213" i="3"/>
  <c r="AI209" i="3"/>
  <c r="AI205" i="3"/>
  <c r="AI201" i="3"/>
  <c r="AI197" i="3"/>
  <c r="AI193" i="3"/>
  <c r="AI189" i="3"/>
  <c r="AI185" i="3"/>
  <c r="AI181" i="3"/>
  <c r="AI177" i="3"/>
  <c r="AI173" i="3"/>
  <c r="AI163" i="3"/>
  <c r="AI159" i="3"/>
  <c r="AI363" i="3"/>
  <c r="AI359" i="3"/>
  <c r="AI355" i="3"/>
  <c r="AI348" i="3"/>
  <c r="AI344" i="3"/>
  <c r="AI338" i="3"/>
  <c r="AI334" i="3"/>
  <c r="AI330" i="3"/>
  <c r="AI326" i="3"/>
  <c r="AI320" i="3"/>
  <c r="AI316" i="3"/>
  <c r="AI312" i="3"/>
  <c r="AI308" i="3"/>
  <c r="AI304" i="3"/>
  <c r="AI300" i="3"/>
  <c r="AI296" i="3"/>
  <c r="AI292" i="3"/>
  <c r="AI288" i="3"/>
  <c r="AI284" i="3"/>
  <c r="AI280" i="3"/>
  <c r="AI270" i="3"/>
  <c r="AI266" i="3"/>
  <c r="AI262" i="3"/>
  <c r="AI258" i="3"/>
  <c r="AI254" i="3"/>
  <c r="AI250" i="3"/>
  <c r="AI246" i="3"/>
  <c r="AI242" i="3"/>
  <c r="AI238" i="3"/>
  <c r="AI234" i="3"/>
  <c r="AI230" i="3"/>
  <c r="AI226" i="3"/>
  <c r="AI220" i="3"/>
  <c r="AI216" i="3"/>
  <c r="AI212" i="3"/>
  <c r="AI208" i="3"/>
  <c r="AI204" i="3"/>
  <c r="AI200" i="3"/>
  <c r="AI196" i="3"/>
  <c r="AI192" i="3"/>
  <c r="AI188" i="3"/>
  <c r="AI184" i="3"/>
  <c r="AI180" i="3"/>
  <c r="AI176" i="3"/>
  <c r="AI172" i="3"/>
  <c r="AI166" i="3"/>
  <c r="AI162" i="3"/>
  <c r="AI158" i="3"/>
  <c r="AI154" i="3"/>
  <c r="AI150" i="3"/>
  <c r="AI146" i="3"/>
  <c r="AI142" i="3"/>
  <c r="AI138" i="3"/>
  <c r="AI134" i="3"/>
  <c r="AI130" i="3"/>
  <c r="AI126" i="3"/>
  <c r="AI120" i="3"/>
  <c r="AI116" i="3"/>
  <c r="AI9" i="3"/>
  <c r="AI13" i="3"/>
  <c r="AI17" i="3"/>
  <c r="AI21" i="3"/>
  <c r="AI25" i="3"/>
  <c r="AI29" i="3"/>
  <c r="AI33" i="3"/>
  <c r="AI37" i="3"/>
  <c r="AI43" i="3"/>
  <c r="AI47" i="3"/>
  <c r="AI51" i="3"/>
  <c r="AI55" i="3"/>
  <c r="AI59" i="3"/>
  <c r="AI63" i="3"/>
  <c r="AI67" i="3"/>
  <c r="AI71" i="3"/>
  <c r="AI75" i="3"/>
  <c r="AI79" i="3"/>
  <c r="AI85" i="3"/>
  <c r="AI89" i="3"/>
  <c r="AI93" i="3"/>
  <c r="AI97" i="3"/>
  <c r="AI101" i="3"/>
  <c r="AI105" i="3"/>
  <c r="AI109" i="3"/>
  <c r="AI113" i="3"/>
  <c r="AI118" i="3"/>
  <c r="AI119" i="3"/>
  <c r="N128" i="3"/>
  <c r="V128" i="3"/>
  <c r="U140" i="3"/>
  <c r="AI143" i="3"/>
  <c r="T144" i="3"/>
  <c r="U144" i="3" s="1"/>
  <c r="N144" i="3"/>
  <c r="V144" i="3"/>
  <c r="U156" i="3"/>
  <c r="U260" i="3"/>
  <c r="U286" i="3"/>
  <c r="U302" i="3"/>
  <c r="U318" i="3"/>
  <c r="U336" i="3"/>
  <c r="N126" i="3"/>
  <c r="N130" i="3"/>
  <c r="T133" i="3"/>
  <c r="U133" i="3" s="1"/>
  <c r="N134" i="3"/>
  <c r="T137" i="3"/>
  <c r="U137" i="3" s="1"/>
  <c r="N138" i="3"/>
  <c r="T141" i="3"/>
  <c r="U141" i="3" s="1"/>
  <c r="N142" i="3"/>
  <c r="T145" i="3"/>
  <c r="U145" i="3" s="1"/>
  <c r="N146" i="3"/>
  <c r="T149" i="3"/>
  <c r="U149" i="3" s="1"/>
  <c r="N150" i="3"/>
  <c r="T153" i="3"/>
  <c r="U153" i="3" s="1"/>
  <c r="N154" i="3"/>
  <c r="T157" i="3"/>
  <c r="U157" i="3" s="1"/>
  <c r="N158" i="3"/>
  <c r="T161" i="3"/>
  <c r="U161" i="3" s="1"/>
  <c r="N162" i="3"/>
  <c r="T165" i="3"/>
  <c r="U165" i="3" s="1"/>
  <c r="N166" i="3"/>
  <c r="T171" i="3"/>
  <c r="U171" i="3" s="1"/>
  <c r="N172" i="3"/>
  <c r="T175" i="3"/>
  <c r="U175" i="3" s="1"/>
  <c r="N176" i="3"/>
  <c r="T179" i="3"/>
  <c r="U179" i="3" s="1"/>
  <c r="N180" i="3"/>
  <c r="T183" i="3"/>
  <c r="U183" i="3" s="1"/>
  <c r="N184" i="3"/>
  <c r="T187" i="3"/>
  <c r="U187" i="3" s="1"/>
  <c r="N188" i="3"/>
  <c r="T191" i="3"/>
  <c r="U191" i="3" s="1"/>
  <c r="N192" i="3"/>
  <c r="T195" i="3"/>
  <c r="U195" i="3" s="1"/>
  <c r="N196" i="3"/>
  <c r="T199" i="3"/>
  <c r="U199" i="3" s="1"/>
  <c r="N200" i="3"/>
  <c r="T203" i="3"/>
  <c r="U203" i="3" s="1"/>
  <c r="N204" i="3"/>
  <c r="T207" i="3"/>
  <c r="U207" i="3" s="1"/>
  <c r="N208" i="3"/>
  <c r="T211" i="3"/>
  <c r="U211" i="3" s="1"/>
  <c r="N212" i="3"/>
  <c r="T215" i="3"/>
  <c r="U215" i="3" s="1"/>
  <c r="N216" i="3"/>
  <c r="T219" i="3"/>
  <c r="U219" i="3" s="1"/>
  <c r="N220" i="3"/>
  <c r="N226" i="3"/>
  <c r="T229" i="3"/>
  <c r="U229" i="3" s="1"/>
  <c r="N230" i="3"/>
  <c r="T233" i="3"/>
  <c r="U233" i="3" s="1"/>
  <c r="N234" i="3"/>
  <c r="T237" i="3"/>
  <c r="U237" i="3" s="1"/>
  <c r="N238" i="3"/>
  <c r="T241" i="3"/>
  <c r="U241" i="3" s="1"/>
  <c r="N242" i="3"/>
  <c r="T245" i="3"/>
  <c r="U245" i="3" s="1"/>
  <c r="N246" i="3"/>
  <c r="T249" i="3"/>
  <c r="U249" i="3" s="1"/>
  <c r="N250" i="3"/>
  <c r="T253" i="3"/>
  <c r="U253" i="3" s="1"/>
  <c r="N254" i="3"/>
  <c r="T257" i="3"/>
  <c r="U257" i="3" s="1"/>
  <c r="N258" i="3"/>
  <c r="T261" i="3"/>
  <c r="U261" i="3" s="1"/>
  <c r="N262" i="3"/>
  <c r="T265" i="3"/>
  <c r="U265" i="3" s="1"/>
  <c r="N266" i="3"/>
  <c r="T269" i="3"/>
  <c r="U269" i="3" s="1"/>
  <c r="N270" i="3"/>
  <c r="T273" i="3"/>
  <c r="U273" i="3" s="1"/>
  <c r="T279" i="3"/>
  <c r="U279" i="3" s="1"/>
  <c r="N280" i="3"/>
  <c r="T283" i="3"/>
  <c r="U283" i="3" s="1"/>
  <c r="N284" i="3"/>
  <c r="T287" i="3"/>
  <c r="U287" i="3" s="1"/>
  <c r="N288" i="3"/>
  <c r="T291" i="3"/>
  <c r="U291" i="3" s="1"/>
  <c r="N292" i="3"/>
  <c r="T295" i="3"/>
  <c r="U295" i="3" s="1"/>
  <c r="N296" i="3"/>
  <c r="T299" i="3"/>
  <c r="U299" i="3" s="1"/>
  <c r="N300" i="3"/>
  <c r="T303" i="3"/>
  <c r="U303" i="3" s="1"/>
  <c r="N304" i="3"/>
  <c r="T307" i="3"/>
  <c r="U307" i="3" s="1"/>
  <c r="N308" i="3"/>
  <c r="T311" i="3"/>
  <c r="U311" i="3" s="1"/>
  <c r="N312" i="3"/>
  <c r="T315" i="3"/>
  <c r="U315" i="3" s="1"/>
  <c r="N316" i="3"/>
  <c r="T319" i="3"/>
  <c r="U319" i="3" s="1"/>
  <c r="N320" i="3"/>
  <c r="T325" i="3"/>
  <c r="U325" i="3" s="1"/>
  <c r="N326" i="3"/>
  <c r="T329" i="3"/>
  <c r="U329" i="3" s="1"/>
  <c r="N330" i="3"/>
  <c r="T333" i="3"/>
  <c r="U333" i="3" s="1"/>
  <c r="N334" i="3"/>
  <c r="T337" i="3"/>
  <c r="U337" i="3" s="1"/>
  <c r="N338" i="3"/>
  <c r="V341" i="3"/>
  <c r="V342" i="3"/>
  <c r="U345" i="3"/>
  <c r="U349" i="3"/>
  <c r="U354" i="3"/>
  <c r="N356" i="3"/>
  <c r="T356" i="3"/>
  <c r="U356" i="3" s="1"/>
  <c r="U358" i="3"/>
  <c r="N360" i="3"/>
  <c r="T360" i="3"/>
  <c r="U360" i="3" s="1"/>
  <c r="U362" i="3"/>
  <c r="N364" i="3"/>
  <c r="T364" i="3"/>
  <c r="U364" i="3" s="1"/>
  <c r="U20" i="4"/>
  <c r="U28" i="4"/>
  <c r="V160" i="3"/>
  <c r="V164" i="3"/>
  <c r="V170" i="3"/>
  <c r="V174" i="3"/>
  <c r="V178" i="3"/>
  <c r="V182" i="3"/>
  <c r="V186" i="3"/>
  <c r="V190" i="3"/>
  <c r="V194" i="3"/>
  <c r="V198" i="3"/>
  <c r="V202" i="3"/>
  <c r="V206" i="3"/>
  <c r="V210" i="3"/>
  <c r="V214" i="3"/>
  <c r="V218" i="3"/>
  <c r="V222" i="3"/>
  <c r="V228" i="3"/>
  <c r="V232" i="3"/>
  <c r="V236" i="3"/>
  <c r="V240" i="3"/>
  <c r="V244" i="3"/>
  <c r="V248" i="3"/>
  <c r="V252" i="3"/>
  <c r="V256" i="3"/>
  <c r="V260" i="3"/>
  <c r="V264" i="3"/>
  <c r="V268" i="3"/>
  <c r="V272" i="3"/>
  <c r="V278" i="3"/>
  <c r="V282" i="3"/>
  <c r="V286" i="3"/>
  <c r="V290" i="3"/>
  <c r="V294" i="3"/>
  <c r="V298" i="3"/>
  <c r="V302" i="3"/>
  <c r="V306" i="3"/>
  <c r="V310" i="3"/>
  <c r="V314" i="3"/>
  <c r="V318" i="3"/>
  <c r="V324" i="3"/>
  <c r="V328" i="3"/>
  <c r="V332" i="3"/>
  <c r="V336" i="3"/>
  <c r="V340" i="3"/>
  <c r="U32" i="4"/>
  <c r="U36" i="4"/>
  <c r="U42" i="4"/>
  <c r="U46" i="4"/>
  <c r="U50" i="4"/>
  <c r="U54" i="4"/>
  <c r="U58" i="4"/>
  <c r="V133" i="3"/>
  <c r="V137" i="3"/>
  <c r="V141" i="3"/>
  <c r="V145" i="3"/>
  <c r="V149" i="3"/>
  <c r="V153" i="3"/>
  <c r="V157" i="3"/>
  <c r="N160" i="3"/>
  <c r="V161" i="3"/>
  <c r="N164" i="3"/>
  <c r="V165" i="3"/>
  <c r="N170" i="3"/>
  <c r="V171" i="3"/>
  <c r="N174" i="3"/>
  <c r="V175" i="3"/>
  <c r="N178" i="3"/>
  <c r="V179" i="3"/>
  <c r="N182" i="3"/>
  <c r="V183" i="3"/>
  <c r="N186" i="3"/>
  <c r="V187" i="3"/>
  <c r="N190" i="3"/>
  <c r="V191" i="3"/>
  <c r="N194" i="3"/>
  <c r="V195" i="3"/>
  <c r="N198" i="3"/>
  <c r="V199" i="3"/>
  <c r="N202" i="3"/>
  <c r="V203" i="3"/>
  <c r="N206" i="3"/>
  <c r="V207" i="3"/>
  <c r="N210" i="3"/>
  <c r="V211" i="3"/>
  <c r="N214" i="3"/>
  <c r="V215" i="3"/>
  <c r="N218" i="3"/>
  <c r="V219" i="3"/>
  <c r="N222" i="3"/>
  <c r="N228" i="3"/>
  <c r="V229" i="3"/>
  <c r="N232" i="3"/>
  <c r="V233" i="3"/>
  <c r="N236" i="3"/>
  <c r="V237" i="3"/>
  <c r="N240" i="3"/>
  <c r="V241" i="3"/>
  <c r="N244" i="3"/>
  <c r="V245" i="3"/>
  <c r="N248" i="3"/>
  <c r="V249" i="3"/>
  <c r="N252" i="3"/>
  <c r="V253" i="3"/>
  <c r="N256" i="3"/>
  <c r="V257" i="3"/>
  <c r="V261" i="3"/>
  <c r="V265" i="3"/>
  <c r="V269" i="3"/>
  <c r="V273" i="3"/>
  <c r="V279" i="3"/>
  <c r="V283" i="3"/>
  <c r="V287" i="3"/>
  <c r="V291" i="3"/>
  <c r="V295" i="3"/>
  <c r="V299" i="3"/>
  <c r="V303" i="3"/>
  <c r="V307" i="3"/>
  <c r="V311" i="3"/>
  <c r="V315" i="3"/>
  <c r="V319" i="3"/>
  <c r="V325" i="3"/>
  <c r="V329" i="3"/>
  <c r="V333" i="3"/>
  <c r="V337" i="3"/>
  <c r="U341" i="3"/>
  <c r="N346" i="3"/>
  <c r="T346" i="3"/>
  <c r="U346" i="3" s="1"/>
  <c r="U355" i="3"/>
  <c r="U359" i="3"/>
  <c r="U363" i="3"/>
  <c r="N2" i="4"/>
  <c r="T2" i="4"/>
  <c r="U2" i="4" s="1"/>
  <c r="U8" i="4"/>
  <c r="U16" i="4"/>
  <c r="U24" i="4"/>
  <c r="U68" i="4"/>
  <c r="U72" i="4"/>
  <c r="U76" i="4"/>
  <c r="U80" i="4"/>
  <c r="U84" i="4"/>
  <c r="U88" i="4"/>
  <c r="N341" i="3"/>
  <c r="N355" i="3"/>
  <c r="V355" i="3"/>
  <c r="N359" i="3"/>
  <c r="V359" i="3"/>
  <c r="N363" i="3"/>
  <c r="V363" i="3"/>
  <c r="T12" i="4"/>
  <c r="U12" i="4" s="1"/>
  <c r="N12" i="4"/>
  <c r="V12" i="4"/>
  <c r="N343" i="3"/>
  <c r="N347" i="3"/>
  <c r="N353" i="3"/>
  <c r="N357" i="3"/>
  <c r="N361" i="3"/>
  <c r="N365" i="3"/>
  <c r="AI268" i="4"/>
  <c r="AI264" i="4"/>
  <c r="AI258" i="4"/>
  <c r="AI254" i="4"/>
  <c r="AI250" i="4"/>
  <c r="AI244" i="4"/>
  <c r="AI240" i="4"/>
  <c r="AI236" i="4"/>
  <c r="AI232" i="4"/>
  <c r="AI228" i="4"/>
  <c r="AI224" i="4"/>
  <c r="AI220" i="4"/>
  <c r="AI216" i="4"/>
  <c r="AI210" i="4"/>
  <c r="AI206" i="4"/>
  <c r="AI202" i="4"/>
  <c r="AI271" i="4"/>
  <c r="AI267" i="4"/>
  <c r="AI257" i="4"/>
  <c r="AI253" i="4"/>
  <c r="AI249" i="4"/>
  <c r="AI243" i="4"/>
  <c r="AI239" i="4"/>
  <c r="AI235" i="4"/>
  <c r="AI231" i="4"/>
  <c r="AI227" i="4"/>
  <c r="AI223" i="4"/>
  <c r="AI219" i="4"/>
  <c r="AI270" i="4"/>
  <c r="AI266" i="4"/>
  <c r="AI260" i="4"/>
  <c r="AI256" i="4"/>
  <c r="AI252" i="4"/>
  <c r="AI248" i="4"/>
  <c r="AI242" i="4"/>
  <c r="AI238" i="4"/>
  <c r="AI234" i="4"/>
  <c r="AI230" i="4"/>
  <c r="AI226" i="4"/>
  <c r="AI222" i="4"/>
  <c r="AI218" i="4"/>
  <c r="AI269" i="4"/>
  <c r="AI265" i="4"/>
  <c r="AI259" i="4"/>
  <c r="AI255" i="4"/>
  <c r="AI251" i="4"/>
  <c r="AI241" i="4"/>
  <c r="AI237" i="4"/>
  <c r="AI233" i="4"/>
  <c r="AI229" i="4"/>
  <c r="AI225" i="4"/>
  <c r="AI221" i="4"/>
  <c r="AI217" i="4"/>
  <c r="AI211" i="4"/>
  <c r="AI207" i="4"/>
  <c r="AI203" i="4"/>
  <c r="AI205" i="4"/>
  <c r="AI197" i="4"/>
  <c r="AI193" i="4"/>
  <c r="AI189" i="4"/>
  <c r="AI185" i="4"/>
  <c r="AI179" i="4"/>
  <c r="AI175" i="4"/>
  <c r="AI171" i="4"/>
  <c r="AI167" i="4"/>
  <c r="AI163" i="4"/>
  <c r="AI159" i="4"/>
  <c r="AI155" i="4"/>
  <c r="AI151" i="4"/>
  <c r="AI147" i="4"/>
  <c r="AI143" i="4"/>
  <c r="AI139" i="4"/>
  <c r="AI133" i="4"/>
  <c r="AI129" i="4"/>
  <c r="AI125" i="4"/>
  <c r="AI121" i="4"/>
  <c r="AI117" i="4"/>
  <c r="AI113" i="4"/>
  <c r="AI215" i="4"/>
  <c r="AI208" i="4"/>
  <c r="AI196" i="4"/>
  <c r="AI192" i="4"/>
  <c r="AI188" i="4"/>
  <c r="AI184" i="4"/>
  <c r="AI178" i="4"/>
  <c r="AI174" i="4"/>
  <c r="AI170" i="4"/>
  <c r="AI166" i="4"/>
  <c r="AI162" i="4"/>
  <c r="AI158" i="4"/>
  <c r="AI154" i="4"/>
  <c r="AI150" i="4"/>
  <c r="AI146" i="4"/>
  <c r="AI142" i="4"/>
  <c r="AI138" i="4"/>
  <c r="AI132" i="4"/>
  <c r="AI128" i="4"/>
  <c r="AI124" i="4"/>
  <c r="AI120" i="4"/>
  <c r="AI116" i="4"/>
  <c r="AI112" i="4"/>
  <c r="AI108" i="4"/>
  <c r="AI104" i="4"/>
  <c r="AI94" i="4"/>
  <c r="AI90" i="4"/>
  <c r="AI209" i="4"/>
  <c r="AI199" i="4"/>
  <c r="AI195" i="4"/>
  <c r="AI191" i="4"/>
  <c r="AI187" i="4"/>
  <c r="AI183" i="4"/>
  <c r="AI177" i="4"/>
  <c r="AI173" i="4"/>
  <c r="AI169" i="4"/>
  <c r="AI165" i="4"/>
  <c r="AI161" i="4"/>
  <c r="AI157" i="4"/>
  <c r="AI153" i="4"/>
  <c r="AI149" i="4"/>
  <c r="AI145" i="4"/>
  <c r="AI141" i="4"/>
  <c r="AI131" i="4"/>
  <c r="AI127" i="4"/>
  <c r="AI204" i="4"/>
  <c r="AI201" i="4"/>
  <c r="AI200" i="4"/>
  <c r="AI198" i="4"/>
  <c r="AI194" i="4"/>
  <c r="AI190" i="4"/>
  <c r="AI186" i="4"/>
  <c r="AI176" i="4"/>
  <c r="AI172" i="4"/>
  <c r="AI168" i="4"/>
  <c r="AI164" i="4"/>
  <c r="AI160" i="4"/>
  <c r="AI156" i="4"/>
  <c r="AI152" i="4"/>
  <c r="AI148" i="4"/>
  <c r="AI144" i="4"/>
  <c r="AI140" i="4"/>
  <c r="AI134" i="4"/>
  <c r="AI130" i="4"/>
  <c r="AI126" i="4"/>
  <c r="AI122" i="4"/>
  <c r="AI118" i="4"/>
  <c r="AI114" i="4"/>
  <c r="AI110" i="4"/>
  <c r="AI106" i="4"/>
  <c r="AI102" i="4"/>
  <c r="T9" i="4"/>
  <c r="U9" i="4" s="1"/>
  <c r="N10" i="4"/>
  <c r="AI10" i="4"/>
  <c r="T13" i="4"/>
  <c r="U13" i="4" s="1"/>
  <c r="N14" i="4"/>
  <c r="AI14" i="4"/>
  <c r="T17" i="4"/>
  <c r="U17" i="4" s="1"/>
  <c r="N18" i="4"/>
  <c r="AI18" i="4"/>
  <c r="T21" i="4"/>
  <c r="U21" i="4" s="1"/>
  <c r="N22" i="4"/>
  <c r="AI22" i="4"/>
  <c r="T25" i="4"/>
  <c r="U25" i="4" s="1"/>
  <c r="N26" i="4"/>
  <c r="AI26" i="4"/>
  <c r="T29" i="4"/>
  <c r="U29" i="4" s="1"/>
  <c r="N30" i="4"/>
  <c r="AI30" i="4"/>
  <c r="T33" i="4"/>
  <c r="U33" i="4" s="1"/>
  <c r="N34" i="4"/>
  <c r="AI34" i="4"/>
  <c r="AI40" i="4"/>
  <c r="T43" i="4"/>
  <c r="U43" i="4" s="1"/>
  <c r="AI44" i="4"/>
  <c r="T47" i="4"/>
  <c r="U47" i="4" s="1"/>
  <c r="AI48" i="4"/>
  <c r="T51" i="4"/>
  <c r="U51" i="4" s="1"/>
  <c r="AI52" i="4"/>
  <c r="T55" i="4"/>
  <c r="U55" i="4" s="1"/>
  <c r="AI56" i="4"/>
  <c r="T59" i="4"/>
  <c r="U59" i="4" s="1"/>
  <c r="AI60" i="4"/>
  <c r="T65" i="4"/>
  <c r="U65" i="4" s="1"/>
  <c r="AI66" i="4"/>
  <c r="T69" i="4"/>
  <c r="U69" i="4" s="1"/>
  <c r="AI70" i="4"/>
  <c r="T73" i="4"/>
  <c r="U73" i="4" s="1"/>
  <c r="AI74" i="4"/>
  <c r="T77" i="4"/>
  <c r="U77" i="4" s="1"/>
  <c r="AI78" i="4"/>
  <c r="T81" i="4"/>
  <c r="U81" i="4" s="1"/>
  <c r="AI82" i="4"/>
  <c r="T85" i="4"/>
  <c r="U85" i="4" s="1"/>
  <c r="AI86" i="4"/>
  <c r="AI92" i="4"/>
  <c r="AI93" i="4"/>
  <c r="N96" i="4"/>
  <c r="V96" i="4" s="1"/>
  <c r="U102" i="4"/>
  <c r="U115" i="4"/>
  <c r="U122" i="4"/>
  <c r="U141" i="4"/>
  <c r="U157" i="4"/>
  <c r="U173" i="4"/>
  <c r="U191" i="4"/>
  <c r="V16" i="4"/>
  <c r="V20" i="4"/>
  <c r="V24" i="4"/>
  <c r="V28" i="4"/>
  <c r="V32" i="4"/>
  <c r="AI35" i="4"/>
  <c r="V36" i="4"/>
  <c r="AI41" i="4"/>
  <c r="AI45" i="4"/>
  <c r="AI49" i="4"/>
  <c r="AI53" i="4"/>
  <c r="AI57" i="4"/>
  <c r="AI61" i="4"/>
  <c r="AI67" i="4"/>
  <c r="AI71" i="4"/>
  <c r="AI75" i="4"/>
  <c r="AI79" i="4"/>
  <c r="AI83" i="4"/>
  <c r="AI87" i="4"/>
  <c r="AI91" i="4"/>
  <c r="U92" i="4"/>
  <c r="AI97" i="4"/>
  <c r="AI101" i="4"/>
  <c r="T102" i="4"/>
  <c r="AI103" i="4"/>
  <c r="T104" i="4"/>
  <c r="U104" i="4" s="1"/>
  <c r="AI115" i="4"/>
  <c r="T116" i="4"/>
  <c r="U116" i="4" s="1"/>
  <c r="N116" i="4"/>
  <c r="V116" i="4" s="1"/>
  <c r="V9" i="4"/>
  <c r="V13" i="4"/>
  <c r="N16" i="4"/>
  <c r="V17" i="4"/>
  <c r="N20" i="4"/>
  <c r="V21" i="4"/>
  <c r="N24" i="4"/>
  <c r="V25" i="4"/>
  <c r="N28" i="4"/>
  <c r="AI28" i="4"/>
  <c r="V29" i="4"/>
  <c r="N32" i="4"/>
  <c r="AI32" i="4"/>
  <c r="V33" i="4"/>
  <c r="N36" i="4"/>
  <c r="AI36" i="4"/>
  <c r="N42" i="4"/>
  <c r="V42" i="4" s="1"/>
  <c r="AI42" i="4"/>
  <c r="N46" i="4"/>
  <c r="V46" i="4" s="1"/>
  <c r="AI46" i="4"/>
  <c r="N50" i="4"/>
  <c r="V50" i="4" s="1"/>
  <c r="AI50" i="4"/>
  <c r="N54" i="4"/>
  <c r="V54" i="4" s="1"/>
  <c r="AI54" i="4"/>
  <c r="N58" i="4"/>
  <c r="V58" i="4" s="1"/>
  <c r="AI58" i="4"/>
  <c r="N68" i="4"/>
  <c r="V68" i="4" s="1"/>
  <c r="AI68" i="4"/>
  <c r="N72" i="4"/>
  <c r="V72" i="4" s="1"/>
  <c r="AI72" i="4"/>
  <c r="N76" i="4"/>
  <c r="V76" i="4" s="1"/>
  <c r="AI76" i="4"/>
  <c r="N80" i="4"/>
  <c r="V80" i="4" s="1"/>
  <c r="AI80" i="4"/>
  <c r="N84" i="4"/>
  <c r="V84" i="4" s="1"/>
  <c r="AI84" i="4"/>
  <c r="N88" i="4"/>
  <c r="V88" i="4" s="1"/>
  <c r="AI88" i="4"/>
  <c r="AI89" i="4"/>
  <c r="N92" i="4"/>
  <c r="V92" i="4" s="1"/>
  <c r="AI96" i="4"/>
  <c r="AI105" i="4"/>
  <c r="T106" i="4"/>
  <c r="U106" i="4" s="1"/>
  <c r="AI107" i="4"/>
  <c r="T108" i="4"/>
  <c r="U108" i="4" s="1"/>
  <c r="AI119" i="4"/>
  <c r="T120" i="4"/>
  <c r="U120" i="4" s="1"/>
  <c r="N120" i="4"/>
  <c r="V120" i="4" s="1"/>
  <c r="U149" i="4"/>
  <c r="U183" i="4"/>
  <c r="AI9" i="4"/>
  <c r="AI13" i="4"/>
  <c r="AI17" i="4"/>
  <c r="AI21" i="4"/>
  <c r="AI25" i="4"/>
  <c r="AI29" i="4"/>
  <c r="AI33" i="4"/>
  <c r="AI43" i="4"/>
  <c r="AI47" i="4"/>
  <c r="AI51" i="4"/>
  <c r="AI55" i="4"/>
  <c r="AI59" i="4"/>
  <c r="AI65" i="4"/>
  <c r="AI69" i="4"/>
  <c r="AI73" i="4"/>
  <c r="AI77" i="4"/>
  <c r="AI81" i="4"/>
  <c r="AI85" i="4"/>
  <c r="AI95" i="4"/>
  <c r="U96" i="4"/>
  <c r="AI109" i="4"/>
  <c r="T110" i="4"/>
  <c r="U110" i="4" s="1"/>
  <c r="AI111" i="4"/>
  <c r="T112" i="4"/>
  <c r="U112" i="4" s="1"/>
  <c r="AI123" i="4"/>
  <c r="T124" i="4"/>
  <c r="U124" i="4" s="1"/>
  <c r="N124" i="4"/>
  <c r="V124" i="4" s="1"/>
  <c r="U127" i="4"/>
  <c r="U145" i="4"/>
  <c r="U161" i="4"/>
  <c r="U177" i="4"/>
  <c r="U195" i="4"/>
  <c r="U208" i="4"/>
  <c r="N215" i="4"/>
  <c r="V215" i="4" s="1"/>
  <c r="U215" i="4"/>
  <c r="U219" i="4"/>
  <c r="U235" i="4"/>
  <c r="U200" i="4"/>
  <c r="N210" i="4"/>
  <c r="V210" i="4" s="1"/>
  <c r="T210" i="4"/>
  <c r="U210" i="4" s="1"/>
  <c r="U271" i="4"/>
  <c r="Q89" i="5"/>
  <c r="Q92" i="5" s="1"/>
  <c r="Q56" i="5"/>
  <c r="Q1" i="5"/>
  <c r="N128" i="4"/>
  <c r="V128" i="4" s="1"/>
  <c r="N132" i="4"/>
  <c r="V132" i="4" s="1"/>
  <c r="N138" i="4"/>
  <c r="V138" i="4" s="1"/>
  <c r="N142" i="4"/>
  <c r="V142" i="4" s="1"/>
  <c r="N146" i="4"/>
  <c r="V146" i="4" s="1"/>
  <c r="N150" i="4"/>
  <c r="V150" i="4" s="1"/>
  <c r="N154" i="4"/>
  <c r="V154" i="4" s="1"/>
  <c r="N158" i="4"/>
  <c r="V158" i="4" s="1"/>
  <c r="N162" i="4"/>
  <c r="V162" i="4" s="1"/>
  <c r="N166" i="4"/>
  <c r="V166" i="4" s="1"/>
  <c r="N170" i="4"/>
  <c r="V170" i="4" s="1"/>
  <c r="N174" i="4"/>
  <c r="V174" i="4" s="1"/>
  <c r="N178" i="4"/>
  <c r="V178" i="4" s="1"/>
  <c r="N184" i="4"/>
  <c r="V184" i="4" s="1"/>
  <c r="N188" i="4"/>
  <c r="V188" i="4" s="1"/>
  <c r="N192" i="4"/>
  <c r="V192" i="4" s="1"/>
  <c r="N196" i="4"/>
  <c r="V196" i="4" s="1"/>
  <c r="N200" i="4"/>
  <c r="V200" i="4" s="1"/>
  <c r="U204" i="4"/>
  <c r="N216" i="4"/>
  <c r="V216" i="4" s="1"/>
  <c r="T216" i="4"/>
  <c r="U216" i="4" s="1"/>
  <c r="U227" i="4"/>
  <c r="U243" i="4"/>
  <c r="U253" i="4"/>
  <c r="N206" i="4"/>
  <c r="V206" i="4" s="1"/>
  <c r="T206" i="4"/>
  <c r="U206" i="4" s="1"/>
  <c r="AI42" i="5"/>
  <c r="AF42" i="5"/>
  <c r="AB42" i="5"/>
  <c r="X42" i="5"/>
  <c r="T42" i="5"/>
  <c r="T6" i="5"/>
  <c r="AE42" i="5"/>
  <c r="AA42" i="5"/>
  <c r="W42" i="5"/>
  <c r="AH42" i="5"/>
  <c r="AD42" i="5"/>
  <c r="Z42" i="5"/>
  <c r="V42" i="5"/>
  <c r="AG42" i="5"/>
  <c r="AC42" i="5"/>
  <c r="Y42" i="5"/>
  <c r="U42" i="5"/>
  <c r="N89" i="5"/>
  <c r="N92" i="5" s="1"/>
  <c r="N1" i="5"/>
  <c r="N56" i="5"/>
  <c r="T220" i="4"/>
  <c r="U220" i="4" s="1"/>
  <c r="T224" i="4"/>
  <c r="U224" i="4" s="1"/>
  <c r="T228" i="4"/>
  <c r="U228" i="4" s="1"/>
  <c r="T232" i="4"/>
  <c r="U232" i="4" s="1"/>
  <c r="T236" i="4"/>
  <c r="U236" i="4" s="1"/>
  <c r="T240" i="4"/>
  <c r="U240" i="4" s="1"/>
  <c r="T244" i="4"/>
  <c r="U244" i="4" s="1"/>
  <c r="T250" i="4"/>
  <c r="U250" i="4" s="1"/>
  <c r="T254" i="4"/>
  <c r="U254" i="4" s="1"/>
  <c r="T258" i="4"/>
  <c r="U258" i="4" s="1"/>
  <c r="T264" i="4"/>
  <c r="U264" i="4" s="1"/>
  <c r="T268" i="4"/>
  <c r="U268" i="4" s="1"/>
  <c r="C7" i="5"/>
  <c r="G7" i="5"/>
  <c r="K7" i="5"/>
  <c r="O7" i="5"/>
  <c r="C42" i="5"/>
  <c r="G42" i="5"/>
  <c r="K42" i="5"/>
  <c r="O42" i="5"/>
  <c r="D7" i="5"/>
  <c r="H7" i="5"/>
  <c r="L7" i="5"/>
  <c r="P7" i="5"/>
  <c r="D42" i="5"/>
  <c r="H42" i="5"/>
  <c r="L42" i="5"/>
  <c r="P42" i="5"/>
  <c r="AE8" i="6"/>
  <c r="E7" i="5"/>
  <c r="I7" i="5"/>
  <c r="I8" i="5" s="1"/>
  <c r="E42" i="5"/>
  <c r="I42" i="5"/>
  <c r="M42" i="5"/>
  <c r="B7" i="5"/>
  <c r="F7" i="5"/>
  <c r="J7" i="5"/>
  <c r="B42" i="5"/>
  <c r="F42" i="5"/>
  <c r="J42" i="5"/>
  <c r="H121" i="6"/>
  <c r="H109" i="6"/>
  <c r="H97" i="6"/>
  <c r="H85" i="6"/>
  <c r="H124" i="6"/>
  <c r="H123" i="6"/>
  <c r="H122" i="6"/>
  <c r="H112" i="6"/>
  <c r="H111" i="6"/>
  <c r="H110" i="6"/>
  <c r="H100" i="6"/>
  <c r="H99" i="6"/>
  <c r="H98" i="6"/>
  <c r="H88" i="6"/>
  <c r="H87" i="6"/>
  <c r="H86" i="6"/>
  <c r="H76" i="6"/>
  <c r="H75" i="6"/>
  <c r="H74" i="6"/>
  <c r="H115" i="6"/>
  <c r="H103" i="6"/>
  <c r="H91" i="6"/>
  <c r="H79" i="6"/>
  <c r="H118" i="6"/>
  <c r="H117" i="6"/>
  <c r="H116" i="6"/>
  <c r="H94" i="6"/>
  <c r="H81" i="6"/>
  <c r="H64" i="6"/>
  <c r="H63" i="6"/>
  <c r="H62" i="6"/>
  <c r="H52" i="6"/>
  <c r="H51" i="6"/>
  <c r="H50" i="6"/>
  <c r="H40" i="6"/>
  <c r="H39" i="6"/>
  <c r="H38" i="6"/>
  <c r="H28" i="6"/>
  <c r="H27" i="6"/>
  <c r="H26" i="6"/>
  <c r="H16" i="6"/>
  <c r="H15" i="6"/>
  <c r="H14" i="6"/>
  <c r="H104" i="6"/>
  <c r="H82" i="6"/>
  <c r="H55" i="6"/>
  <c r="H43" i="6"/>
  <c r="H31" i="6"/>
  <c r="H105" i="6"/>
  <c r="H92" i="6"/>
  <c r="H58" i="6"/>
  <c r="H57" i="6"/>
  <c r="H56" i="6"/>
  <c r="H46" i="6"/>
  <c r="H45" i="6"/>
  <c r="H44" i="6"/>
  <c r="H34" i="6"/>
  <c r="H106" i="6"/>
  <c r="H93" i="6"/>
  <c r="H80" i="6"/>
  <c r="H73" i="6"/>
  <c r="H61" i="6"/>
  <c r="H49" i="6"/>
  <c r="H37" i="6"/>
  <c r="H25" i="6"/>
  <c r="H13" i="6"/>
  <c r="AM7" i="6"/>
  <c r="I8" i="6"/>
  <c r="S8" i="6"/>
  <c r="S4" i="6" s="1"/>
  <c r="AA8" i="6"/>
  <c r="AI8" i="6"/>
  <c r="AM9" i="6"/>
  <c r="I10" i="6"/>
  <c r="AD10" i="6"/>
  <c r="H19" i="6"/>
  <c r="H21" i="6"/>
  <c r="H32" i="6"/>
  <c r="M39" i="6"/>
  <c r="N39" i="6" s="1"/>
  <c r="AE69" i="6"/>
  <c r="L7" i="6"/>
  <c r="AY7" i="6"/>
  <c r="K8" i="6"/>
  <c r="T8" i="6"/>
  <c r="X8" i="6"/>
  <c r="AF8" i="6"/>
  <c r="AH8" i="6" s="1"/>
  <c r="AK8" i="6"/>
  <c r="D10" i="6"/>
  <c r="N13" i="6"/>
  <c r="O13" i="6"/>
  <c r="H20" i="6"/>
  <c r="N25" i="6"/>
  <c r="N8" i="6" s="1"/>
  <c r="M25" i="6"/>
  <c r="O25" i="6"/>
  <c r="P25" i="6" s="1"/>
  <c r="P8" i="6" s="1"/>
  <c r="Q33" i="6"/>
  <c r="P33" i="6"/>
  <c r="M57" i="6"/>
  <c r="H67" i="6"/>
  <c r="H69" i="6"/>
  <c r="L8" i="6"/>
  <c r="AM8" i="6"/>
  <c r="AF10" i="6"/>
  <c r="AH10" i="6" s="1"/>
  <c r="K10" i="6"/>
  <c r="AC10" i="6"/>
  <c r="AE10" i="6" s="1"/>
  <c r="X10" i="6"/>
  <c r="G10" i="6"/>
  <c r="C10" i="6"/>
  <c r="Z10" i="6"/>
  <c r="Q21" i="6"/>
  <c r="P21" i="6"/>
  <c r="Q32" i="6"/>
  <c r="P32" i="6"/>
  <c r="I7" i="6"/>
  <c r="N7" i="6"/>
  <c r="T7" i="6"/>
  <c r="X7" i="6"/>
  <c r="D8" i="6"/>
  <c r="M8" i="6"/>
  <c r="Q8" i="6"/>
  <c r="V8" i="6"/>
  <c r="Z8" i="6"/>
  <c r="L9" i="6"/>
  <c r="AE9" i="6"/>
  <c r="AK9" i="6"/>
  <c r="Q20" i="6"/>
  <c r="P20" i="6"/>
  <c r="H22" i="6"/>
  <c r="H33" i="6"/>
  <c r="AE68" i="6"/>
  <c r="I9" i="6"/>
  <c r="F9" i="6" s="1"/>
  <c r="N9" i="6"/>
  <c r="S9" i="6"/>
  <c r="AA9" i="6"/>
  <c r="N20" i="6"/>
  <c r="N21" i="6"/>
  <c r="N32" i="6"/>
  <c r="N33" i="6"/>
  <c r="O37" i="6"/>
  <c r="P37" i="6" s="1"/>
  <c r="N45" i="6"/>
  <c r="O49" i="6"/>
  <c r="P49" i="6" s="1"/>
  <c r="N56" i="6"/>
  <c r="N57" i="6"/>
  <c r="O61" i="6"/>
  <c r="P61" i="6" s="1"/>
  <c r="K67" i="6"/>
  <c r="U67" i="6"/>
  <c r="Y67" i="6"/>
  <c r="AC67" i="6"/>
  <c r="AE67" i="6" s="1"/>
  <c r="AM67" i="6"/>
  <c r="D68" i="6"/>
  <c r="V68" i="6"/>
  <c r="Z68" i="6"/>
  <c r="AD68" i="6"/>
  <c r="I69" i="6"/>
  <c r="S69" i="6"/>
  <c r="AA69" i="6"/>
  <c r="AI69" i="6"/>
  <c r="G70" i="6"/>
  <c r="H70" i="6" s="1"/>
  <c r="Y70" i="6"/>
  <c r="AI70" i="6"/>
  <c r="Q75" i="6"/>
  <c r="O85" i="6"/>
  <c r="P85" i="6" s="1"/>
  <c r="N85" i="6"/>
  <c r="M85" i="6"/>
  <c r="Q104" i="6"/>
  <c r="P104" i="6"/>
  <c r="T8" i="8"/>
  <c r="T12" i="8"/>
  <c r="T16" i="8"/>
  <c r="L67" i="6"/>
  <c r="AY67" i="6"/>
  <c r="I68" i="6"/>
  <c r="S68" i="6"/>
  <c r="AA68" i="6"/>
  <c r="AI68" i="6"/>
  <c r="AK69" i="6"/>
  <c r="M73" i="6"/>
  <c r="M67" i="6" s="1"/>
  <c r="O74" i="6"/>
  <c r="N74" i="6"/>
  <c r="N68" i="6" s="1"/>
  <c r="Q81" i="6"/>
  <c r="P81" i="6"/>
  <c r="O97" i="6"/>
  <c r="P97" i="6" s="1"/>
  <c r="N97" i="6"/>
  <c r="M97" i="6"/>
  <c r="P123" i="6"/>
  <c r="Q123" i="6"/>
  <c r="M37" i="6"/>
  <c r="N37" i="6" s="1"/>
  <c r="P44" i="6"/>
  <c r="M44" i="6" s="1"/>
  <c r="N44" i="6" s="1"/>
  <c r="P45" i="6"/>
  <c r="M49" i="6"/>
  <c r="N49" i="6" s="1"/>
  <c r="P56" i="6"/>
  <c r="P57" i="6"/>
  <c r="M61" i="6"/>
  <c r="N61" i="6" s="1"/>
  <c r="K68" i="6"/>
  <c r="O68" i="6"/>
  <c r="T68" i="6"/>
  <c r="X68" i="6"/>
  <c r="AF68" i="6"/>
  <c r="AH68" i="6" s="1"/>
  <c r="L69" i="6"/>
  <c r="AM69" i="6"/>
  <c r="D70" i="6"/>
  <c r="I70" i="6"/>
  <c r="O73" i="6"/>
  <c r="P73" i="6" s="1"/>
  <c r="P67" i="6" s="1"/>
  <c r="M74" i="6"/>
  <c r="M68" i="6" s="1"/>
  <c r="Q80" i="6"/>
  <c r="P80" i="6"/>
  <c r="Q93" i="6"/>
  <c r="P93" i="6"/>
  <c r="O109" i="6"/>
  <c r="N109" i="6"/>
  <c r="N69" i="6" s="1"/>
  <c r="M109" i="6"/>
  <c r="M69" i="6" s="1"/>
  <c r="P122" i="6"/>
  <c r="Q122" i="6"/>
  <c r="I67" i="6"/>
  <c r="F67" i="6" s="1"/>
  <c r="T67" i="6"/>
  <c r="X67" i="6"/>
  <c r="C68" i="6"/>
  <c r="G68" i="6"/>
  <c r="U68" i="6"/>
  <c r="Y68" i="6"/>
  <c r="D69" i="6"/>
  <c r="Q69" i="6"/>
  <c r="V69" i="6"/>
  <c r="Z69" i="6"/>
  <c r="AC70" i="6"/>
  <c r="AE70" i="6" s="1"/>
  <c r="K70" i="6"/>
  <c r="AF70" i="6"/>
  <c r="AH70" i="6" s="1"/>
  <c r="X70" i="6"/>
  <c r="Q92" i="6"/>
  <c r="P92" i="6"/>
  <c r="Q105" i="6"/>
  <c r="P105" i="6"/>
  <c r="Q110" i="6"/>
  <c r="Q111" i="6"/>
  <c r="T9" i="8"/>
  <c r="T13" i="8"/>
  <c r="T17" i="8"/>
  <c r="T22" i="8"/>
  <c r="T24" i="8"/>
  <c r="N75" i="6"/>
  <c r="N86" i="6"/>
  <c r="N87" i="6"/>
  <c r="N98" i="6"/>
  <c r="N99" i="6"/>
  <c r="N110" i="6"/>
  <c r="N111" i="6"/>
  <c r="P116" i="6"/>
  <c r="P117" i="6"/>
  <c r="M121" i="6"/>
  <c r="N122" i="6"/>
  <c r="N123" i="6"/>
  <c r="M8" i="8"/>
  <c r="U8" i="8" s="1"/>
  <c r="M9" i="8"/>
  <c r="U9" i="8" s="1"/>
  <c r="M10" i="8"/>
  <c r="U10" i="8" s="1"/>
  <c r="M11" i="8"/>
  <c r="U11" i="8" s="1"/>
  <c r="M12" i="8"/>
  <c r="U12" i="8" s="1"/>
  <c r="M13" i="8"/>
  <c r="U13" i="8" s="1"/>
  <c r="M14" i="8"/>
  <c r="U14" i="8" s="1"/>
  <c r="M15" i="8"/>
  <c r="U15" i="8" s="1"/>
  <c r="M16" i="8"/>
  <c r="U16" i="8" s="1"/>
  <c r="M17" i="8"/>
  <c r="U17" i="8" s="1"/>
  <c r="M18" i="8"/>
  <c r="U18" i="8" s="1"/>
  <c r="M19" i="8"/>
  <c r="U19" i="8" s="1"/>
  <c r="M20" i="8"/>
  <c r="U20" i="8" s="1"/>
  <c r="M21" i="8"/>
  <c r="U21" i="8" s="1"/>
  <c r="M22" i="8"/>
  <c r="U22" i="8" s="1"/>
  <c r="M24" i="8"/>
  <c r="U24" i="8" s="1"/>
  <c r="M31" i="8"/>
  <c r="U31" i="8" s="1"/>
  <c r="M35" i="8"/>
  <c r="U35" i="8" s="1"/>
  <c r="B6" i="9"/>
  <c r="M117" i="6"/>
  <c r="N117" i="6" s="1"/>
  <c r="N121" i="6"/>
  <c r="J2" i="8"/>
  <c r="AI2" i="8"/>
  <c r="AJ2" i="8" s="1"/>
  <c r="T23" i="8"/>
  <c r="M43" i="8"/>
  <c r="U43" i="8" s="1"/>
  <c r="S43" i="8"/>
  <c r="B55" i="9"/>
  <c r="M23" i="8"/>
  <c r="U23" i="8" s="1"/>
  <c r="M29" i="8"/>
  <c r="U29" i="8" s="1"/>
  <c r="M33" i="8"/>
  <c r="U33" i="8" s="1"/>
  <c r="M37" i="8"/>
  <c r="U37" i="8" s="1"/>
  <c r="S44" i="8"/>
  <c r="M44" i="8"/>
  <c r="U44" i="8" s="1"/>
  <c r="S47" i="8"/>
  <c r="S51" i="8"/>
  <c r="S59" i="8"/>
  <c r="S63" i="8"/>
  <c r="S67" i="8"/>
  <c r="S71" i="8"/>
  <c r="S75" i="8"/>
  <c r="S79" i="8"/>
  <c r="S87" i="8"/>
  <c r="S91" i="8"/>
  <c r="S99" i="8"/>
  <c r="H5" i="9"/>
  <c r="H13" i="9"/>
  <c r="H17" i="9"/>
  <c r="H25" i="9"/>
  <c r="H29" i="9"/>
  <c r="H37" i="9"/>
  <c r="H41" i="9"/>
  <c r="H49" i="9"/>
  <c r="H54" i="9"/>
  <c r="H8" i="9"/>
  <c r="H12" i="9"/>
  <c r="B12" i="9" s="1"/>
  <c r="H20" i="9"/>
  <c r="H24" i="9"/>
  <c r="H32" i="9"/>
  <c r="H36" i="9"/>
  <c r="B36" i="9" s="1"/>
  <c r="H44" i="9"/>
  <c r="H48" i="9"/>
  <c r="H53" i="9"/>
  <c r="M48" i="8"/>
  <c r="U48" i="8" s="1"/>
  <c r="M52" i="8"/>
  <c r="U52" i="8" s="1"/>
  <c r="M60" i="8"/>
  <c r="U60" i="8" s="1"/>
  <c r="M64" i="8"/>
  <c r="U64" i="8" s="1"/>
  <c r="M68" i="8"/>
  <c r="U68" i="8" s="1"/>
  <c r="M76" i="8"/>
  <c r="U76" i="8" s="1"/>
  <c r="M80" i="8"/>
  <c r="U80" i="8" s="1"/>
  <c r="M92" i="8"/>
  <c r="U92" i="8" s="1"/>
  <c r="M100" i="8"/>
  <c r="U100" i="8" s="1"/>
  <c r="H7" i="9"/>
  <c r="B7" i="9" s="1"/>
  <c r="H11" i="9"/>
  <c r="H19" i="9"/>
  <c r="H23" i="9"/>
  <c r="H31" i="9"/>
  <c r="H35" i="9"/>
  <c r="H43" i="9"/>
  <c r="H47" i="9"/>
  <c r="H56" i="9"/>
  <c r="B56" i="9" s="1"/>
  <c r="H14" i="9"/>
  <c r="H18" i="9"/>
  <c r="H26" i="9"/>
  <c r="B26" i="9" s="1"/>
  <c r="H30" i="9"/>
  <c r="H38" i="9"/>
  <c r="H42" i="9"/>
  <c r="H50" i="9"/>
  <c r="B50" i="9" s="1"/>
  <c r="B38" i="9" l="1"/>
  <c r="B14" i="9"/>
  <c r="B54" i="9"/>
  <c r="B30" i="9"/>
  <c r="B44" i="9"/>
  <c r="B20" i="9"/>
  <c r="U4" i="3"/>
  <c r="B31" i="9"/>
  <c r="B32" i="9" s="1"/>
  <c r="B49" i="9"/>
  <c r="AM68" i="6"/>
  <c r="L68" i="6"/>
  <c r="AK68" i="6"/>
  <c r="AY68" i="6"/>
  <c r="F70" i="6"/>
  <c r="B70" i="6"/>
  <c r="N73" i="6"/>
  <c r="N67" i="6" s="1"/>
  <c r="O67" i="6"/>
  <c r="F89" i="5"/>
  <c r="F92" i="5" s="1"/>
  <c r="F56" i="5"/>
  <c r="F1" i="5"/>
  <c r="B8" i="5"/>
  <c r="E89" i="5"/>
  <c r="E92" i="5" s="1"/>
  <c r="E56" i="5"/>
  <c r="E1" i="5"/>
  <c r="D89" i="5"/>
  <c r="D92" i="5" s="1"/>
  <c r="D56" i="5"/>
  <c r="D1" i="5"/>
  <c r="D8" i="5"/>
  <c r="G56" i="5"/>
  <c r="G89" i="5"/>
  <c r="G92" i="5" s="1"/>
  <c r="G1" i="5"/>
  <c r="G8" i="5"/>
  <c r="AG56" i="5"/>
  <c r="AG89" i="5"/>
  <c r="AG92" i="5" s="1"/>
  <c r="AG1" i="5"/>
  <c r="AH89" i="5"/>
  <c r="AH92" i="5" s="1"/>
  <c r="AH56" i="5"/>
  <c r="AH1" i="5"/>
  <c r="AF7" i="5"/>
  <c r="AF8" i="5" s="1"/>
  <c r="AB7" i="5"/>
  <c r="AB8" i="5" s="1"/>
  <c r="X7" i="5"/>
  <c r="X8" i="5" s="1"/>
  <c r="T7" i="5"/>
  <c r="T8" i="5" s="1"/>
  <c r="AI7" i="5"/>
  <c r="AI8" i="5" s="1"/>
  <c r="AE7" i="5"/>
  <c r="AE8" i="5" s="1"/>
  <c r="AA7" i="5"/>
  <c r="AA8" i="5" s="1"/>
  <c r="W7" i="5"/>
  <c r="AH7" i="5"/>
  <c r="AH8" i="5" s="1"/>
  <c r="AD7" i="5"/>
  <c r="AD8" i="5" s="1"/>
  <c r="Z7" i="5"/>
  <c r="Z8" i="5" s="1"/>
  <c r="V7" i="5"/>
  <c r="V8" i="5" s="1"/>
  <c r="AG7" i="5"/>
  <c r="AG8" i="5" s="1"/>
  <c r="AC7" i="5"/>
  <c r="AC8" i="5" s="1"/>
  <c r="Y7" i="5"/>
  <c r="Y8" i="5" s="1"/>
  <c r="U7" i="5"/>
  <c r="U8" i="5" s="1"/>
  <c r="AF89" i="5"/>
  <c r="AF92" i="5" s="1"/>
  <c r="AF1" i="5"/>
  <c r="AF56" i="5"/>
  <c r="P109" i="6"/>
  <c r="P69" i="6" s="1"/>
  <c r="O69" i="6"/>
  <c r="F69" i="6"/>
  <c r="B69" i="6"/>
  <c r="N4" i="6"/>
  <c r="L4" i="6" s="1"/>
  <c r="F10" i="6"/>
  <c r="B89" i="5"/>
  <c r="B92" i="5" s="1"/>
  <c r="B56" i="5"/>
  <c r="B1" i="5"/>
  <c r="P89" i="5"/>
  <c r="P92" i="5" s="1"/>
  <c r="P56" i="5"/>
  <c r="P1" i="5"/>
  <c r="P8" i="5"/>
  <c r="C56" i="5"/>
  <c r="C89" i="5"/>
  <c r="C92" i="5" s="1"/>
  <c r="C1" i="5"/>
  <c r="C8" i="5"/>
  <c r="U56" i="5"/>
  <c r="U89" i="5"/>
  <c r="U92" i="5" s="1"/>
  <c r="U1" i="5"/>
  <c r="V89" i="5"/>
  <c r="V92" i="5" s="1"/>
  <c r="V56" i="5"/>
  <c r="V1" i="5"/>
  <c r="W89" i="5"/>
  <c r="W92" i="5" s="1"/>
  <c r="W1" i="5"/>
  <c r="T89" i="5"/>
  <c r="T92" i="5" s="1"/>
  <c r="T1" i="5"/>
  <c r="T56" i="5"/>
  <c r="AI89" i="5"/>
  <c r="AI92" i="5" s="1"/>
  <c r="AI56" i="5"/>
  <c r="AI1" i="5"/>
  <c r="B42" i="9"/>
  <c r="B18" i="9"/>
  <c r="B43" i="9"/>
  <c r="B19" i="9"/>
  <c r="B8" i="9"/>
  <c r="B37" i="9"/>
  <c r="B13" i="9"/>
  <c r="M2" i="8"/>
  <c r="U2" i="8" s="1"/>
  <c r="S2" i="8"/>
  <c r="T2" i="8" s="1"/>
  <c r="P74" i="6"/>
  <c r="P68" i="6" s="1"/>
  <c r="Q74" i="6"/>
  <c r="Q68" i="6" s="1"/>
  <c r="F68" i="6"/>
  <c r="B68" i="6"/>
  <c r="F7" i="6"/>
  <c r="H10" i="6"/>
  <c r="O8" i="6"/>
  <c r="J8" i="5"/>
  <c r="M89" i="5"/>
  <c r="M92" i="5" s="1"/>
  <c r="M56" i="5"/>
  <c r="M1" i="5"/>
  <c r="E8" i="5"/>
  <c r="L89" i="5"/>
  <c r="L92" i="5" s="1"/>
  <c r="L56" i="5"/>
  <c r="L1" i="5"/>
  <c r="L8" i="5"/>
  <c r="O56" i="5"/>
  <c r="O89" i="5"/>
  <c r="O92" i="5" s="1"/>
  <c r="O1" i="5"/>
  <c r="O8" i="5"/>
  <c r="N93" i="5"/>
  <c r="N94" i="5" s="1"/>
  <c r="N60" i="5"/>
  <c r="N11" i="5"/>
  <c r="Y56" i="5"/>
  <c r="Y89" i="5"/>
  <c r="Y92" i="5" s="1"/>
  <c r="Y1" i="5"/>
  <c r="Z89" i="5"/>
  <c r="Z92" i="5" s="1"/>
  <c r="Z56" i="5"/>
  <c r="Z1" i="5"/>
  <c r="AA89" i="5"/>
  <c r="AA92" i="5" s="1"/>
  <c r="AA56" i="5"/>
  <c r="AA1" i="5"/>
  <c r="X89" i="5"/>
  <c r="X92" i="5" s="1"/>
  <c r="X1" i="5"/>
  <c r="X56" i="5"/>
  <c r="M8" i="5"/>
  <c r="Q60" i="5"/>
  <c r="Q93" i="5"/>
  <c r="Q94" i="5" s="1"/>
  <c r="Q11" i="5"/>
  <c r="U4" i="4"/>
  <c r="B48" i="9"/>
  <c r="B24" i="9"/>
  <c r="B25" i="9" s="1"/>
  <c r="H68" i="6"/>
  <c r="T4" i="8"/>
  <c r="P13" i="6"/>
  <c r="P9" i="6" s="1"/>
  <c r="O9" i="6"/>
  <c r="F8" i="6"/>
  <c r="J89" i="5"/>
  <c r="J92" i="5" s="1"/>
  <c r="J1" i="5"/>
  <c r="J56" i="5"/>
  <c r="F8" i="5"/>
  <c r="I89" i="5"/>
  <c r="I92" i="5" s="1"/>
  <c r="I56" i="5"/>
  <c r="I1" i="5"/>
  <c r="H89" i="5"/>
  <c r="H92" i="5" s="1"/>
  <c r="H56" i="5"/>
  <c r="H1" i="5"/>
  <c r="H8" i="5"/>
  <c r="K56" i="5"/>
  <c r="K89" i="5"/>
  <c r="K92" i="5" s="1"/>
  <c r="K1" i="5"/>
  <c r="K8" i="5"/>
  <c r="AC56" i="5"/>
  <c r="AC89" i="5"/>
  <c r="AC92" i="5" s="1"/>
  <c r="AC1" i="5"/>
  <c r="AD89" i="5"/>
  <c r="AD92" i="5" s="1"/>
  <c r="AD56" i="5"/>
  <c r="AD1" i="5"/>
  <c r="AE89" i="5"/>
  <c r="AE92" i="5" s="1"/>
  <c r="AE56" i="5"/>
  <c r="AE1" i="5"/>
  <c r="AB89" i="5"/>
  <c r="AB92" i="5" s="1"/>
  <c r="AB1" i="5"/>
  <c r="AB56" i="5"/>
  <c r="H93" i="5" l="1"/>
  <c r="H60" i="5"/>
  <c r="H57" i="5"/>
  <c r="H11" i="5"/>
  <c r="L93" i="5"/>
  <c r="L94" i="5" s="1"/>
  <c r="L60" i="5"/>
  <c r="L57" i="5"/>
  <c r="L11" i="5"/>
  <c r="M60" i="5"/>
  <c r="M57" i="5"/>
  <c r="M93" i="5"/>
  <c r="M94" i="5" s="1"/>
  <c r="M11" i="5"/>
  <c r="P93" i="5"/>
  <c r="P94" i="5" s="1"/>
  <c r="P60" i="5"/>
  <c r="P57" i="5"/>
  <c r="P11" i="5"/>
  <c r="G60" i="5"/>
  <c r="G57" i="5"/>
  <c r="G93" i="5"/>
  <c r="G94" i="5" s="1"/>
  <c r="G11" i="5"/>
  <c r="B9" i="5"/>
  <c r="AD93" i="5"/>
  <c r="AD94" i="5" s="1"/>
  <c r="AD60" i="5"/>
  <c r="AD57" i="5"/>
  <c r="AD11" i="5"/>
  <c r="AC60" i="5"/>
  <c r="AC57" i="5"/>
  <c r="AC93" i="5"/>
  <c r="AC94" i="5" s="1"/>
  <c r="AC11" i="5"/>
  <c r="K60" i="5"/>
  <c r="K57" i="5"/>
  <c r="K93" i="5"/>
  <c r="K94" i="5" s="1"/>
  <c r="K11" i="5"/>
  <c r="H94" i="5"/>
  <c r="Z93" i="5"/>
  <c r="Z94" i="5" s="1"/>
  <c r="Z60" i="5"/>
  <c r="Z57" i="5"/>
  <c r="Z11" i="5"/>
  <c r="Y60" i="5"/>
  <c r="Y57" i="5"/>
  <c r="Y93" i="5"/>
  <c r="Y94" i="5" s="1"/>
  <c r="Y11" i="5"/>
  <c r="O60" i="5"/>
  <c r="O57" i="5"/>
  <c r="O93" i="5"/>
  <c r="O94" i="5" s="1"/>
  <c r="O11" i="5"/>
  <c r="AI60" i="5"/>
  <c r="AI57" i="5"/>
  <c r="AI93" i="5"/>
  <c r="AI94" i="5" s="1"/>
  <c r="AI11" i="5"/>
  <c r="V93" i="5"/>
  <c r="V94" i="5" s="1"/>
  <c r="V60" i="5"/>
  <c r="V57" i="5"/>
  <c r="V11" i="5"/>
  <c r="U60" i="5"/>
  <c r="U57" i="5"/>
  <c r="U93" i="5"/>
  <c r="U94" i="5" s="1"/>
  <c r="U11" i="5"/>
  <c r="C60" i="5"/>
  <c r="C57" i="5"/>
  <c r="C93" i="5"/>
  <c r="C94" i="5" s="1"/>
  <c r="C11" i="5"/>
  <c r="AB60" i="5"/>
  <c r="AB93" i="5"/>
  <c r="AB94" i="5" s="1"/>
  <c r="AB57" i="5"/>
  <c r="AB11" i="5"/>
  <c r="AE60" i="5"/>
  <c r="AE57" i="5"/>
  <c r="AE93" i="5"/>
  <c r="AE94" i="5" s="1"/>
  <c r="AE11" i="5"/>
  <c r="J93" i="5"/>
  <c r="J94" i="5" s="1"/>
  <c r="J60" i="5"/>
  <c r="J57" i="5"/>
  <c r="J11" i="5"/>
  <c r="X93" i="5"/>
  <c r="X94" i="5" s="1"/>
  <c r="X60" i="5"/>
  <c r="X57" i="5"/>
  <c r="X11" i="5"/>
  <c r="AA60" i="5"/>
  <c r="AA57" i="5"/>
  <c r="AA93" i="5"/>
  <c r="AA94" i="5" s="1"/>
  <c r="AA11" i="5"/>
  <c r="E60" i="5"/>
  <c r="E57" i="5"/>
  <c r="E93" i="5"/>
  <c r="E94" i="5" s="1"/>
  <c r="E11" i="5"/>
  <c r="F93" i="5"/>
  <c r="F94" i="5" s="1"/>
  <c r="F60" i="5"/>
  <c r="F57" i="5"/>
  <c r="F11" i="5"/>
  <c r="I60" i="5"/>
  <c r="I57" i="5"/>
  <c r="I93" i="5"/>
  <c r="I94" i="5" s="1"/>
  <c r="I11" i="5"/>
  <c r="Q57" i="5"/>
  <c r="N57" i="5"/>
  <c r="T93" i="5"/>
  <c r="T94" i="5" s="1"/>
  <c r="T57" i="5"/>
  <c r="T60" i="5"/>
  <c r="T11" i="5"/>
  <c r="B93" i="5"/>
  <c r="B94" i="5" s="1"/>
  <c r="B57" i="5"/>
  <c r="B60" i="5"/>
  <c r="B11" i="5"/>
  <c r="AF60" i="5"/>
  <c r="AF93" i="5"/>
  <c r="AF94" i="5" s="1"/>
  <c r="AF57" i="5"/>
  <c r="AF11" i="5"/>
  <c r="AH93" i="5"/>
  <c r="AH94" i="5" s="1"/>
  <c r="AH60" i="5"/>
  <c r="AH57" i="5"/>
  <c r="AH11" i="5"/>
  <c r="AG60" i="5"/>
  <c r="AG57" i="5"/>
  <c r="AG93" i="5"/>
  <c r="AG94" i="5" s="1"/>
  <c r="AG11" i="5"/>
  <c r="D93" i="5"/>
  <c r="D94" i="5" s="1"/>
  <c r="D60" i="5"/>
  <c r="D57" i="5"/>
  <c r="D11" i="5"/>
  <c r="AH58" i="5" l="1"/>
  <c r="B58" i="5"/>
  <c r="D12" i="5"/>
  <c r="D13" i="5" s="1"/>
  <c r="AA12" i="5"/>
  <c r="AA13" i="5" s="1"/>
  <c r="Q12" i="5"/>
  <c r="Q13" i="5" s="1"/>
  <c r="A95" i="5"/>
  <c r="I12" i="5"/>
  <c r="I13" i="5" s="1"/>
  <c r="N12" i="5"/>
  <c r="N13" i="5" s="1"/>
  <c r="AA58" i="5"/>
  <c r="AB58" i="5"/>
  <c r="AI58" i="5"/>
  <c r="O12" i="5"/>
  <c r="O13" i="5" s="1"/>
  <c r="Y12" i="5"/>
  <c r="Y13" i="5" s="1"/>
  <c r="Z12" i="5"/>
  <c r="Z13" i="5" s="1"/>
  <c r="K58" i="5"/>
  <c r="AC58" i="5"/>
  <c r="G12" i="5"/>
  <c r="G13" i="5" s="1"/>
  <c r="M12" i="5"/>
  <c r="M13" i="5" s="1"/>
  <c r="L12" i="5"/>
  <c r="L13" i="5" s="1"/>
  <c r="D58" i="5"/>
  <c r="AG12" i="5"/>
  <c r="AG13" i="5" s="1"/>
  <c r="AH12" i="5"/>
  <c r="AH13" i="5" s="1"/>
  <c r="AF12" i="5"/>
  <c r="AF13" i="5" s="1"/>
  <c r="B12" i="5"/>
  <c r="B13" i="5" s="1"/>
  <c r="T12" i="5"/>
  <c r="T13" i="5" s="1"/>
  <c r="N58" i="5"/>
  <c r="F12" i="5"/>
  <c r="F13" i="5" s="1"/>
  <c r="E12" i="5"/>
  <c r="E13" i="5" s="1"/>
  <c r="AE58" i="5"/>
  <c r="C12" i="5"/>
  <c r="C13" i="5" s="1"/>
  <c r="U12" i="5"/>
  <c r="U13" i="5" s="1"/>
  <c r="V12" i="5"/>
  <c r="V13" i="5" s="1"/>
  <c r="Z58" i="5"/>
  <c r="L58" i="5"/>
  <c r="H12" i="5"/>
  <c r="H13" i="5" s="1"/>
  <c r="AF58" i="5"/>
  <c r="I58" i="5"/>
  <c r="F58" i="5"/>
  <c r="X12" i="5"/>
  <c r="X13" i="5" s="1"/>
  <c r="J12" i="5"/>
  <c r="J13" i="5" s="1"/>
  <c r="V58" i="5"/>
  <c r="AI12" i="5"/>
  <c r="AI13" i="5" s="1"/>
  <c r="O58" i="5"/>
  <c r="Y58" i="5"/>
  <c r="K12" i="5"/>
  <c r="K13" i="5" s="1"/>
  <c r="AC12" i="5"/>
  <c r="AC13" i="5" s="1"/>
  <c r="AD12" i="5"/>
  <c r="AD13" i="5" s="1"/>
  <c r="G58" i="5"/>
  <c r="P12" i="5"/>
  <c r="P13" i="5" s="1"/>
  <c r="M58" i="5"/>
  <c r="H58" i="5"/>
  <c r="AG58" i="5"/>
  <c r="T58" i="5"/>
  <c r="W58" i="5"/>
  <c r="Q58" i="5"/>
  <c r="E58" i="5"/>
  <c r="X58" i="5"/>
  <c r="J58" i="5"/>
  <c r="AE12" i="5"/>
  <c r="AE13" i="5" s="1"/>
  <c r="AB12" i="5"/>
  <c r="AB13" i="5" s="1"/>
  <c r="C58" i="5"/>
  <c r="U58" i="5"/>
  <c r="AD58" i="5"/>
  <c r="P58" i="5"/>
  <c r="B14" i="5" l="1"/>
</calcChain>
</file>

<file path=xl/comments1.xml><?xml version="1.0" encoding="utf-8"?>
<comments xmlns="http://schemas.openxmlformats.org/spreadsheetml/2006/main">
  <authors>
    <author>ESSCCL</author>
  </authors>
  <commentList>
    <comment ref="S5" authorId="0" shapeId="0">
      <text>
        <r>
          <rPr>
            <b/>
            <sz val="9"/>
            <color indexed="81"/>
            <rFont val="Tahoma"/>
            <family val="2"/>
          </rPr>
          <t>ESSCCL:</t>
        </r>
        <r>
          <rPr>
            <sz val="9"/>
            <color indexed="81"/>
            <rFont val="Tahoma"/>
            <family val="2"/>
          </rPr>
          <t xml:space="preserve">
This is per prediction from prev race</t>
        </r>
      </text>
    </comment>
  </commentList>
</comments>
</file>

<file path=xl/sharedStrings.xml><?xml version="1.0" encoding="utf-8"?>
<sst xmlns="http://schemas.openxmlformats.org/spreadsheetml/2006/main" count="6211" uniqueCount="1207">
  <si>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</si>
  <si>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</si>
  <si>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</si>
  <si>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</si>
  <si>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</si>
  <si>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</si>
  <si>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</si>
  <si>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</si>
  <si>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</si>
  <si>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</si>
  <si>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</si>
  <si>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</si>
  <si>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</si>
  <si>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</si>
  <si>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</si>
  <si>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</si>
  <si>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</si>
  <si>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JAMES BRYANT</t>
  </si>
  <si>
    <t>Crowborough Runners</t>
  </si>
  <si>
    <t>CROW</t>
  </si>
  <si>
    <t>SM</t>
  </si>
  <si>
    <t>SM1</t>
  </si>
  <si>
    <t>Graeme McIntosh</t>
  </si>
  <si>
    <t>Wadhurst Runners</t>
  </si>
  <si>
    <t>WAD</t>
  </si>
  <si>
    <t>M40</t>
  </si>
  <si>
    <t>M401</t>
  </si>
  <si>
    <t>SAM ATTWOOD</t>
  </si>
  <si>
    <t>SM2</t>
  </si>
  <si>
    <t>Paul Howard</t>
  </si>
  <si>
    <t>Brighton &amp; Hove Frontrunners</t>
  </si>
  <si>
    <t>FRONTR</t>
  </si>
  <si>
    <t>DAN HARMER</t>
  </si>
  <si>
    <t>Arena 80 AC</t>
  </si>
  <si>
    <t>A80</t>
  </si>
  <si>
    <t>M45</t>
  </si>
  <si>
    <t>Michael McLaughlin</t>
  </si>
  <si>
    <t>VAC</t>
  </si>
  <si>
    <t>NS</t>
  </si>
  <si>
    <t>M50</t>
  </si>
  <si>
    <t>Luke Borland</t>
  </si>
  <si>
    <t>Seaford Striders</t>
  </si>
  <si>
    <t>SEAF</t>
  </si>
  <si>
    <t>PSST</t>
  </si>
  <si>
    <t>M35</t>
  </si>
  <si>
    <t>James Marron</t>
  </si>
  <si>
    <t>M501</t>
  </si>
  <si>
    <t>Fred Newton</t>
  </si>
  <si>
    <t>Lewes AC</t>
  </si>
  <si>
    <t>LEW</t>
  </si>
  <si>
    <t>Sam Davies</t>
  </si>
  <si>
    <t>Hastings Runners</t>
  </si>
  <si>
    <t>HR</t>
  </si>
  <si>
    <t>HR/HAC</t>
  </si>
  <si>
    <t>Liam Gunner</t>
  </si>
  <si>
    <t>Eastbourne Rovers</t>
  </si>
  <si>
    <t>EAST</t>
  </si>
  <si>
    <t>EAST/BDY</t>
  </si>
  <si>
    <t>PETER NOON</t>
  </si>
  <si>
    <t>Stephen Wilmot</t>
  </si>
  <si>
    <t>M402</t>
  </si>
  <si>
    <t>Alice Denning</t>
  </si>
  <si>
    <t>Hailsham Harriers</t>
  </si>
  <si>
    <t>HAIL</t>
  </si>
  <si>
    <t>SF</t>
  </si>
  <si>
    <t>SF1</t>
  </si>
  <si>
    <t>Patrick McManus</t>
  </si>
  <si>
    <t>DAVID WOOLLARD</t>
  </si>
  <si>
    <t>Heathfield Runners</t>
  </si>
  <si>
    <t>HEAT</t>
  </si>
  <si>
    <t>HTH/UCK</t>
  </si>
  <si>
    <t>Martin Noakes</t>
  </si>
  <si>
    <t>M60</t>
  </si>
  <si>
    <t>M601</t>
  </si>
  <si>
    <t>GORDON BERRY</t>
  </si>
  <si>
    <t>LEON MILLER</t>
  </si>
  <si>
    <t>Badrinath Mohandas</t>
  </si>
  <si>
    <t>Uckfield Runners</t>
  </si>
  <si>
    <t>UCK</t>
  </si>
  <si>
    <t>Richard Goulder</t>
  </si>
  <si>
    <t>M502</t>
  </si>
  <si>
    <t>Jack Upton</t>
  </si>
  <si>
    <t>M403</t>
  </si>
  <si>
    <t>Eddie Lancaster</t>
  </si>
  <si>
    <t>Portslade Hedgehoppers</t>
  </si>
  <si>
    <t>HEDGE</t>
  </si>
  <si>
    <t>Rodney Dempster</t>
  </si>
  <si>
    <t>M55</t>
  </si>
  <si>
    <t>M503</t>
  </si>
  <si>
    <t>Robert Cooper</t>
  </si>
  <si>
    <t>Tony Durey</t>
  </si>
  <si>
    <t>Central Park Athletics</t>
  </si>
  <si>
    <t>CPA</t>
  </si>
  <si>
    <t>ADAM STYLES</t>
  </si>
  <si>
    <t>Andrew Shipilov</t>
  </si>
  <si>
    <t>Graham Woolley</t>
  </si>
  <si>
    <t>Lizzy Miles</t>
  </si>
  <si>
    <t>F40</t>
  </si>
  <si>
    <t>F401</t>
  </si>
  <si>
    <t>GUY WILLIAMS</t>
  </si>
  <si>
    <t>Peter Newstead</t>
  </si>
  <si>
    <t>Bexhill Run Tri</t>
  </si>
  <si>
    <t>BEX</t>
  </si>
  <si>
    <t>John Babajide</t>
  </si>
  <si>
    <t>Katy Reed</t>
  </si>
  <si>
    <t>Claire Keith</t>
  </si>
  <si>
    <t>F35</t>
  </si>
  <si>
    <t>SF2</t>
  </si>
  <si>
    <t>Leigh Harris</t>
  </si>
  <si>
    <t>Martin Turner</t>
  </si>
  <si>
    <t>Kevin Blowers</t>
  </si>
  <si>
    <t>M602</t>
  </si>
  <si>
    <t>Sarah Eddie</t>
  </si>
  <si>
    <t>Meads Runners</t>
  </si>
  <si>
    <t>MEAD</t>
  </si>
  <si>
    <t>Liz Lumber</t>
  </si>
  <si>
    <t>F55</t>
  </si>
  <si>
    <t>F501</t>
  </si>
  <si>
    <t>Annabel Preston</t>
  </si>
  <si>
    <t>F50</t>
  </si>
  <si>
    <t>Claire Thomas</t>
  </si>
  <si>
    <t>Darren Barzee</t>
  </si>
  <si>
    <t>Ollie Blanks</t>
  </si>
  <si>
    <t>RunWednesdays</t>
  </si>
  <si>
    <t>RUNW</t>
  </si>
  <si>
    <t>JOHN EVEREST</t>
  </si>
  <si>
    <t>SM3</t>
  </si>
  <si>
    <t>Amy Richardson</t>
  </si>
  <si>
    <t>Gary Chan</t>
  </si>
  <si>
    <t>ANDREW JOAD</t>
  </si>
  <si>
    <t>Marina Davies</t>
  </si>
  <si>
    <t>F502</t>
  </si>
  <si>
    <t>Becky Trotman</t>
  </si>
  <si>
    <t>F45</t>
  </si>
  <si>
    <t>Patrick Bermingham</t>
  </si>
  <si>
    <t>Robert Hammond</t>
  </si>
  <si>
    <t>Sally Norris</t>
  </si>
  <si>
    <t>F402</t>
  </si>
  <si>
    <t>Grant Docksey</t>
  </si>
  <si>
    <t>Elizabeth Brookes</t>
  </si>
  <si>
    <t>Sarah Day</t>
  </si>
  <si>
    <t>NSF1</t>
  </si>
  <si>
    <t>Sean Wright</t>
  </si>
  <si>
    <t>Tri Tempo</t>
  </si>
  <si>
    <t>TRIT</t>
  </si>
  <si>
    <t>Graham Purdye</t>
  </si>
  <si>
    <t>M65</t>
  </si>
  <si>
    <t>Richard Preece</t>
  </si>
  <si>
    <t>Carole Crathern</t>
  </si>
  <si>
    <t>Jo Mabbitt</t>
  </si>
  <si>
    <t>Simon Trevena</t>
  </si>
  <si>
    <t>Matt Winton</t>
  </si>
  <si>
    <t>Mike Thompson</t>
  </si>
  <si>
    <t>Laurence Sava</t>
  </si>
  <si>
    <t>M70</t>
  </si>
  <si>
    <t>Matthew Harmer</t>
  </si>
  <si>
    <t>HY AC</t>
  </si>
  <si>
    <t>HYAC</t>
  </si>
  <si>
    <t>Andrew Chitty</t>
  </si>
  <si>
    <t>Gareth Purves</t>
  </si>
  <si>
    <t>Hastings AC</t>
  </si>
  <si>
    <t>HAC</t>
  </si>
  <si>
    <t>Gary Loughlin</t>
  </si>
  <si>
    <t>CHARLIE HEMPSTEAD</t>
  </si>
  <si>
    <t>Andy Knight</t>
  </si>
  <si>
    <t>Dave Kitchener</t>
  </si>
  <si>
    <t>Seafront Shufflers</t>
  </si>
  <si>
    <t>SHUF</t>
  </si>
  <si>
    <t>Dave Maskell</t>
  </si>
  <si>
    <t>Hannah Edleston</t>
  </si>
  <si>
    <t>David Wharton</t>
  </si>
  <si>
    <t>Tom Clare</t>
  </si>
  <si>
    <t>Jamie Bushnell</t>
  </si>
  <si>
    <t>Frank Brennan</t>
  </si>
  <si>
    <t>CHRISTY STYLES</t>
  </si>
  <si>
    <t>Darren Broderick</t>
  </si>
  <si>
    <t>Helen Bowman</t>
  </si>
  <si>
    <t>Phil Gale</t>
  </si>
  <si>
    <t>Scott O'Rourke</t>
  </si>
  <si>
    <t>Fiona Williams</t>
  </si>
  <si>
    <t>Jane Coles</t>
  </si>
  <si>
    <t>Shellie Marshall</t>
  </si>
  <si>
    <t>Ian Pratt</t>
  </si>
  <si>
    <t>Stephanie Crespin</t>
  </si>
  <si>
    <t>Helen O'Sullivan</t>
  </si>
  <si>
    <t>Imogen Burman-Mitchell</t>
  </si>
  <si>
    <t>Jo Nevett</t>
  </si>
  <si>
    <t>Holly Horsman</t>
  </si>
  <si>
    <t>Stephen Ingram</t>
  </si>
  <si>
    <t>Tony Wright</t>
  </si>
  <si>
    <t>Richard Guest</t>
  </si>
  <si>
    <t>LAWRY FREEMAN</t>
  </si>
  <si>
    <t>JENNY HUGHES</t>
  </si>
  <si>
    <t>F60</t>
  </si>
  <si>
    <t>F601</t>
  </si>
  <si>
    <t>Phil Long</t>
  </si>
  <si>
    <t>Philippa Jones</t>
  </si>
  <si>
    <t>BOB PAGE</t>
  </si>
  <si>
    <t>Linda Hayes</t>
  </si>
  <si>
    <t>RACHEL MILLER</t>
  </si>
  <si>
    <t>Nicola Twilley</t>
  </si>
  <si>
    <t>Lucy Walter</t>
  </si>
  <si>
    <t>Peter Miller</t>
  </si>
  <si>
    <t>Sue Hull</t>
  </si>
  <si>
    <t>Dee Poole</t>
  </si>
  <si>
    <t>Emily Peters</t>
  </si>
  <si>
    <t>Paul Rackstraw</t>
  </si>
  <si>
    <t>SM4</t>
  </si>
  <si>
    <t>Nick Attwood</t>
  </si>
  <si>
    <t>NSM1</t>
  </si>
  <si>
    <t>Laura Torrance</t>
  </si>
  <si>
    <t>Tatiana Nedialkova</t>
  </si>
  <si>
    <t>Steven Stamos</t>
  </si>
  <si>
    <t>Danielle Lee</t>
  </si>
  <si>
    <t>Francis Burnham</t>
  </si>
  <si>
    <t>F65</t>
  </si>
  <si>
    <t>MEG CALCUTT</t>
  </si>
  <si>
    <t>Paul Zipperlen</t>
  </si>
  <si>
    <t>Kevin Duffy</t>
  </si>
  <si>
    <t>Philip Wright</t>
  </si>
  <si>
    <t>Ruth Spiller</t>
  </si>
  <si>
    <t>F602</t>
  </si>
  <si>
    <t>Poppy Pittock</t>
  </si>
  <si>
    <t>Peter Burfoot</t>
  </si>
  <si>
    <t>Rob Weighell</t>
  </si>
  <si>
    <t>Fran Hamilton</t>
  </si>
  <si>
    <t>Catherine Crombie</t>
  </si>
  <si>
    <t>Grant Meyer</t>
  </si>
  <si>
    <t>Sally Green</t>
  </si>
  <si>
    <t>Stuart Green</t>
  </si>
  <si>
    <t>Gina Morelli</t>
  </si>
  <si>
    <t>Denise Jeffrey</t>
  </si>
  <si>
    <t>GRAHAM STEVENS</t>
  </si>
  <si>
    <t>Geoffrey Tondeur</t>
  </si>
  <si>
    <t>Robin Edwards</t>
  </si>
  <si>
    <t>LOUISE KNAPP</t>
  </si>
  <si>
    <t>BRIAN BARLEY</t>
  </si>
  <si>
    <t>Mary Down</t>
  </si>
  <si>
    <t>Adrian Pope</t>
  </si>
  <si>
    <t>Vegan Runners</t>
  </si>
  <si>
    <t>Amar Saggar</t>
  </si>
  <si>
    <t>Hazel Bennington</t>
  </si>
  <si>
    <t>Graham West</t>
  </si>
  <si>
    <t>SALLY McCLEVERTY</t>
  </si>
  <si>
    <t>Jenna Harmer</t>
  </si>
  <si>
    <t>Trish Audis</t>
  </si>
  <si>
    <t>NSF2</t>
  </si>
  <si>
    <t>Paul Crawley</t>
  </si>
  <si>
    <t>Mike Buckley</t>
  </si>
  <si>
    <t>Simone Amis</t>
  </si>
  <si>
    <t>Amanda Tondeur</t>
  </si>
  <si>
    <t>Sarah Marzaioli</t>
  </si>
  <si>
    <t>F70</t>
  </si>
  <si>
    <t>NSF3</t>
  </si>
  <si>
    <t>Steven Chantrey</t>
  </si>
  <si>
    <t>Paul Hope</t>
  </si>
  <si>
    <t>NSM2</t>
  </si>
  <si>
    <t>Justine Ridgway</t>
  </si>
  <si>
    <t>Peter Clark</t>
  </si>
  <si>
    <t>CHRIS GOLDING</t>
  </si>
  <si>
    <t>Mary Austin-Olsen</t>
  </si>
  <si>
    <t>Eleanor Wigram</t>
  </si>
  <si>
    <t>Julian Mills</t>
  </si>
  <si>
    <t>Brigid Burnham</t>
  </si>
  <si>
    <t>Chiara Di Giorgi</t>
  </si>
  <si>
    <t>Alex Valentino</t>
  </si>
  <si>
    <t>ROGER STONE</t>
  </si>
  <si>
    <t>Kat Chamberlain</t>
  </si>
  <si>
    <t>VANESSA HARROLD</t>
  </si>
  <si>
    <t>Giles Clark</t>
  </si>
  <si>
    <t>Adrian Thompson</t>
  </si>
  <si>
    <t>Albert Kemp</t>
  </si>
  <si>
    <t>Annette Feakes</t>
  </si>
  <si>
    <t>Ian Cant</t>
  </si>
  <si>
    <t>Sarah Russell</t>
  </si>
  <si>
    <t>Val Brockwell</t>
  </si>
  <si>
    <t>Susie Casebourne</t>
  </si>
  <si>
    <t>Mike Lawlor</t>
  </si>
  <si>
    <t>RON CUTBILL</t>
  </si>
  <si>
    <t>Rachael Stephens</t>
  </si>
  <si>
    <t>Stephen Green</t>
  </si>
  <si>
    <t>Catherine Knight</t>
  </si>
  <si>
    <t>JAYNE MEYERS</t>
  </si>
  <si>
    <t>Kay Crush</t>
  </si>
  <si>
    <t>Iain Willatt</t>
  </si>
  <si>
    <t>Yock Lin Richardson</t>
  </si>
  <si>
    <t>NSF4</t>
  </si>
  <si>
    <t>Alistair Howitt</t>
  </si>
  <si>
    <t>Sam Dissonayaxa</t>
  </si>
  <si>
    <t>James Graham</t>
  </si>
  <si>
    <t>Christine Tait</t>
  </si>
  <si>
    <t>Anthony Wilson</t>
  </si>
  <si>
    <t>Jo Edwards</t>
  </si>
  <si>
    <t>Martin Harman</t>
  </si>
  <si>
    <t>Eden Summers</t>
  </si>
  <si>
    <t>Chris Sanderson</t>
  </si>
  <si>
    <t>BOB ARCHER</t>
  </si>
  <si>
    <t>Sue Collett</t>
  </si>
  <si>
    <t>Laura Grove</t>
  </si>
  <si>
    <t>SHIRLEY MATTHEWS</t>
  </si>
  <si>
    <t>Judith Linsell</t>
  </si>
  <si>
    <t>Haley Cole</t>
  </si>
  <si>
    <t>Christine Sage</t>
  </si>
  <si>
    <t>Anne BATCHELOR</t>
  </si>
  <si>
    <t>Dave Oxbrow</t>
  </si>
  <si>
    <t>Jeanette Wells</t>
  </si>
  <si>
    <t>Sandra Standen</t>
  </si>
  <si>
    <t>Jane Lambert</t>
  </si>
  <si>
    <t>Becca Bushnell</t>
  </si>
  <si>
    <t>Moneil Patel</t>
  </si>
  <si>
    <t>Michael Kirby</t>
  </si>
  <si>
    <t>John Gately</t>
  </si>
  <si>
    <t>Shana Burchett</t>
  </si>
  <si>
    <t>Krista Barzee</t>
  </si>
  <si>
    <t>Graham Pearson</t>
  </si>
  <si>
    <t>Anne Brandenburg</t>
  </si>
  <si>
    <t>Henry Worthington</t>
  </si>
  <si>
    <t>NSM3</t>
  </si>
  <si>
    <t>DNF</t>
  </si>
  <si>
    <t>No DNFs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</si>
  <si>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</si>
  <si>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</si>
  <si>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</si>
  <si>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</si>
  <si>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</si>
  <si>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</si>
  <si>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</si>
  <si>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</si>
  <si>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</si>
  <si>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Count back check</t>
  </si>
  <si>
    <t>To include in max</t>
  </si>
  <si>
    <t>This is no of scoring races less 1 so if 4 races the calc max score is highest 3 + highest score</t>
  </si>
  <si>
    <t>CumMenweightedSortCol</t>
  </si>
  <si>
    <t>CumMenEstMaxCol</t>
  </si>
  <si>
    <t>CumMenLastCol</t>
  </si>
  <si>
    <t>No of scoring races</t>
  </si>
  <si>
    <t>Allocation Check</t>
  </si>
  <si>
    <t>Count back score</t>
  </si>
  <si>
    <t>Races in points order</t>
  </si>
  <si>
    <t>Flag if query</t>
  </si>
  <si>
    <t>No of races</t>
  </si>
  <si>
    <t>Last race predictor (2nd to last race only)</t>
  </si>
  <si>
    <t>Possibles with not on finish query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</si>
  <si>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</si>
  <si>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</si>
  <si>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</si>
  <si>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</si>
  <si>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</si>
  <si>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</si>
  <si>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</si>
  <si>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</si>
  <si>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</si>
  <si>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</si>
  <si>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</si>
  <si>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</si>
  <si>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</si>
  <si>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</si>
  <si>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lookup: links to row number to make unique</t>
  </si>
  <si>
    <t>Races run</t>
  </si>
  <si>
    <t>First Race</t>
  </si>
  <si>
    <t>Per entry</t>
  </si>
  <si>
    <t>Calc on orig to left</t>
  </si>
  <si>
    <t>Calc on sorted to right</t>
  </si>
  <si>
    <t>Check (should be 0)</t>
  </si>
  <si>
    <t>Weighted sort</t>
  </si>
  <si>
    <t>Present not on finish</t>
  </si>
  <si>
    <t>Make 1st</t>
  </si>
  <si>
    <t>Make 2nd</t>
  </si>
  <si>
    <t>Make 3rd</t>
  </si>
  <si>
    <t>Final race points</t>
  </si>
  <si>
    <t>No of races pre final race</t>
  </si>
  <si>
    <t>Points prev race</t>
  </si>
  <si>
    <t>Est Max last race</t>
  </si>
  <si>
    <t>Est Max score</t>
  </si>
  <si>
    <t>SENIOR MEN</t>
  </si>
  <si>
    <t>Jake Greenwood</t>
  </si>
  <si>
    <t>Ben Pepler</t>
  </si>
  <si>
    <t>Josh Nisbett</t>
  </si>
  <si>
    <t>Jonothan Darley</t>
  </si>
  <si>
    <t>Gianluca Del-Gaudio</t>
  </si>
  <si>
    <t>Paul Arthur</t>
  </si>
  <si>
    <t>Marco Rours</t>
  </si>
  <si>
    <t>Oli Paterson</t>
  </si>
  <si>
    <t>Colin Keast</t>
  </si>
  <si>
    <t>ROBERT SMITH</t>
  </si>
  <si>
    <t>Matthew Grindrod</t>
  </si>
  <si>
    <t>POLE</t>
  </si>
  <si>
    <t>Ant Davey</t>
  </si>
  <si>
    <t>Matthew Clare</t>
  </si>
  <si>
    <t>Ben McNeill</t>
  </si>
  <si>
    <t>Darryl Parker</t>
  </si>
  <si>
    <t>Sam Brooks</t>
  </si>
  <si>
    <t>Rik Jansen</t>
  </si>
  <si>
    <t>CHRIS PRICE</t>
  </si>
  <si>
    <t>Chris Offler</t>
  </si>
  <si>
    <t>Tom Bilton</t>
  </si>
  <si>
    <t>Sumit Shresha</t>
  </si>
  <si>
    <t>Benny Fiddimore</t>
  </si>
  <si>
    <t>Jack Knapp</t>
  </si>
  <si>
    <t>Steve Gates</t>
  </si>
  <si>
    <t>M351</t>
  </si>
  <si>
    <t>Chris Doherty</t>
  </si>
  <si>
    <t>M352</t>
  </si>
  <si>
    <t>Ant Anderson</t>
  </si>
  <si>
    <t>M353</t>
  </si>
  <si>
    <t>Miles Shepherd</t>
  </si>
  <si>
    <t>M354</t>
  </si>
  <si>
    <t>Jack Hutchinson</t>
  </si>
  <si>
    <t>Will Monnington</t>
  </si>
  <si>
    <t>Dan Goodchild</t>
  </si>
  <si>
    <t>Aaron Pooley</t>
  </si>
  <si>
    <t>Jamie Regan</t>
  </si>
  <si>
    <t>Jamie Tiltman</t>
  </si>
  <si>
    <t>Mark Pope</t>
  </si>
  <si>
    <t>Matt Southam</t>
  </si>
  <si>
    <t>Stuart Pelling</t>
  </si>
  <si>
    <t>Scott Harris</t>
  </si>
  <si>
    <t>Jamie Yates</t>
  </si>
  <si>
    <t>Marc Gumbrell</t>
  </si>
  <si>
    <t>Stephen Ramsey</t>
  </si>
  <si>
    <t>Patrick Marsden</t>
  </si>
  <si>
    <t>Joshua Varney</t>
  </si>
  <si>
    <t>Trevor Deeble</t>
  </si>
  <si>
    <t>Fraser MacNicoll</t>
  </si>
  <si>
    <t>Will Withecombe</t>
  </si>
  <si>
    <t>Lewis Parsons</t>
  </si>
  <si>
    <t>JAMIE HINKS</t>
  </si>
  <si>
    <t>Steven Hoath</t>
  </si>
  <si>
    <t>David Garratt</t>
  </si>
  <si>
    <t>Lee Hewson</t>
  </si>
  <si>
    <t>Shane Smith</t>
  </si>
  <si>
    <t>Dominic Doran</t>
  </si>
  <si>
    <t>Luke Regan</t>
  </si>
  <si>
    <t>COLIN TRICKER</t>
  </si>
  <si>
    <t>Rob Chrystie</t>
  </si>
  <si>
    <t>M404</t>
  </si>
  <si>
    <t>Joseph o'gorman</t>
  </si>
  <si>
    <t>Laurie Burrett</t>
  </si>
  <si>
    <t>Liam Brooks</t>
  </si>
  <si>
    <t>Stuart McKenzie</t>
  </si>
  <si>
    <t>Chris Shoult</t>
  </si>
  <si>
    <t>Richard Meyer</t>
  </si>
  <si>
    <t>Chris Little</t>
  </si>
  <si>
    <t>Lee Burns</t>
  </si>
  <si>
    <t>MICHAEL GILLINGHAM</t>
  </si>
  <si>
    <t>OLLIE WELCH</t>
  </si>
  <si>
    <t>Jonathan Hatch</t>
  </si>
  <si>
    <t>Jez Davison</t>
  </si>
  <si>
    <t>PETER WOODWARD</t>
  </si>
  <si>
    <t>Tobias Bremer</t>
  </si>
  <si>
    <t>Garry Wright</t>
  </si>
  <si>
    <t>Rob Gerardo</t>
  </si>
  <si>
    <t>Damian Partridge</t>
  </si>
  <si>
    <t>Pete Richardson</t>
  </si>
  <si>
    <t>Jacob Wilkinson</t>
  </si>
  <si>
    <t>Ryan West</t>
  </si>
  <si>
    <t>Alex Darsley</t>
  </si>
  <si>
    <t>James Blurring</t>
  </si>
  <si>
    <t>SCOTT WERNER</t>
  </si>
  <si>
    <t>Graham Panton</t>
  </si>
  <si>
    <t>Mackenzie Soley</t>
  </si>
  <si>
    <t>M451</t>
  </si>
  <si>
    <t>M452</t>
  </si>
  <si>
    <t>M453</t>
  </si>
  <si>
    <t>Carl Barton</t>
  </si>
  <si>
    <t>M454</t>
  </si>
  <si>
    <t>ZACH DRAKE</t>
  </si>
  <si>
    <t>Philip Westbury</t>
  </si>
  <si>
    <t>TIM PROBERT</t>
  </si>
  <si>
    <t>Neil Smith</t>
  </si>
  <si>
    <t>Robin Warwick</t>
  </si>
  <si>
    <t>Adam Vaughan</t>
  </si>
  <si>
    <t>JONATHAN RAFFERTY</t>
  </si>
  <si>
    <t>Richard Gardiner</t>
  </si>
  <si>
    <t>Gary Woolven</t>
  </si>
  <si>
    <t>Rob Dyke</t>
  </si>
  <si>
    <t>Chris Findlay-Geer</t>
  </si>
  <si>
    <t>Gareth Berry</t>
  </si>
  <si>
    <t>CHRIS MATTHEWS</t>
  </si>
  <si>
    <t>Tommy Doyle</t>
  </si>
  <si>
    <t>SPENCER KNAGGS</t>
  </si>
  <si>
    <t>Tim Perkins</t>
  </si>
  <si>
    <t>Nick Farley</t>
  </si>
  <si>
    <t>NEIL COUCHMAN</t>
  </si>
  <si>
    <t>Neil Pysden</t>
  </si>
  <si>
    <t>BDY</t>
  </si>
  <si>
    <t>Yuriy Korchev</t>
  </si>
  <si>
    <t>Martin Eccles</t>
  </si>
  <si>
    <t>Mark Ferris</t>
  </si>
  <si>
    <t>Dan Shipton</t>
  </si>
  <si>
    <t>Brett Massey</t>
  </si>
  <si>
    <t>Paul Burchett</t>
  </si>
  <si>
    <t>Dave Miller</t>
  </si>
  <si>
    <t>Neil Gearing</t>
  </si>
  <si>
    <t>mark wilson</t>
  </si>
  <si>
    <t>Martin Broughton</t>
  </si>
  <si>
    <t>Dave Farr</t>
  </si>
  <si>
    <t>Toby Bull</t>
  </si>
  <si>
    <t>Chris Phipps</t>
  </si>
  <si>
    <t>Leon Greck</t>
  </si>
  <si>
    <t>Nigel Jewell</t>
  </si>
  <si>
    <t>DEAN TAYLOR</t>
  </si>
  <si>
    <t>Simon Fiddler</t>
  </si>
  <si>
    <t>M504</t>
  </si>
  <si>
    <t>JIM WATSON</t>
  </si>
  <si>
    <t>Phil Wood</t>
  </si>
  <si>
    <t>Robert Light</t>
  </si>
  <si>
    <t>Steve Hutchison</t>
  </si>
  <si>
    <t>Mark Stainthorpe</t>
  </si>
  <si>
    <t>James Griffiths</t>
  </si>
  <si>
    <t>Ray Smith</t>
  </si>
  <si>
    <t>Russell Hewlett</t>
  </si>
  <si>
    <t>JAMES COX</t>
  </si>
  <si>
    <t>Gary Burnham-Jones</t>
  </si>
  <si>
    <t>Ben Hodgson</t>
  </si>
  <si>
    <t>Paul Payne</t>
  </si>
  <si>
    <t>Paul Mc Cleery</t>
  </si>
  <si>
    <t>Dan Marshman</t>
  </si>
  <si>
    <t>David Greenaway</t>
  </si>
  <si>
    <t>TONY LAVENDER</t>
  </si>
  <si>
    <t>Carl Dowling</t>
  </si>
  <si>
    <t>Alistair Marshman</t>
  </si>
  <si>
    <t>Ian Goodwin</t>
  </si>
  <si>
    <t>Allan Marshall</t>
  </si>
  <si>
    <t>Simon French</t>
  </si>
  <si>
    <t>Neil Squires</t>
  </si>
  <si>
    <t>ASHLEY BOX</t>
  </si>
  <si>
    <t>Wayne Preston-Hunt</t>
  </si>
  <si>
    <t>Jeff Young</t>
  </si>
  <si>
    <t>ANDY CLARK</t>
  </si>
  <si>
    <t>Patrick Doddy</t>
  </si>
  <si>
    <t>James Carney</t>
  </si>
  <si>
    <t>Martin Dallimer</t>
  </si>
  <si>
    <t>Kevin Ives</t>
  </si>
  <si>
    <t>Mat Homewood</t>
  </si>
  <si>
    <t>Lee Dillon</t>
  </si>
  <si>
    <t>M551</t>
  </si>
  <si>
    <t>M552</t>
  </si>
  <si>
    <t>M553</t>
  </si>
  <si>
    <t>Andy Elphick</t>
  </si>
  <si>
    <t>M554</t>
  </si>
  <si>
    <t>Richard Fox</t>
  </si>
  <si>
    <t>Kevin Smith</t>
  </si>
  <si>
    <t>Nic Gibson</t>
  </si>
  <si>
    <t>Austin Warren</t>
  </si>
  <si>
    <t>Randall Joy-Camacho</t>
  </si>
  <si>
    <t>Ian King</t>
  </si>
  <si>
    <t>Ron Van Heuvelen</t>
  </si>
  <si>
    <t>David Pettitt</t>
  </si>
  <si>
    <t>SIMON CLARK</t>
  </si>
  <si>
    <t>John Brown</t>
  </si>
  <si>
    <t>Patrick Donovan</t>
  </si>
  <si>
    <t>FRANCIS LEARY</t>
  </si>
  <si>
    <t>Lewis Sida</t>
  </si>
  <si>
    <t>STEVE McNEALLY</t>
  </si>
  <si>
    <t>Roy Cooper</t>
  </si>
  <si>
    <t>Graeme Grass</t>
  </si>
  <si>
    <t>Alan Clisby</t>
  </si>
  <si>
    <t>Robert Young</t>
  </si>
  <si>
    <t>Chris Roberts</t>
  </si>
  <si>
    <t>JONATHAN PICKWORTH</t>
  </si>
  <si>
    <t>Andy Moore</t>
  </si>
  <si>
    <t>Guy Ramage</t>
  </si>
  <si>
    <t>Neil Maltby</t>
  </si>
  <si>
    <t>Gary Chown</t>
  </si>
  <si>
    <t>David Ryan</t>
  </si>
  <si>
    <t>MARK HILL</t>
  </si>
  <si>
    <t>Jonathan Burrell</t>
  </si>
  <si>
    <t>Chris Brandt</t>
  </si>
  <si>
    <t>M603</t>
  </si>
  <si>
    <t>Ian Fines</t>
  </si>
  <si>
    <t>M604</t>
  </si>
  <si>
    <t>John Harding</t>
  </si>
  <si>
    <t>Ian Weston</t>
  </si>
  <si>
    <t>Philip Visick</t>
  </si>
  <si>
    <t>Jeremy Sankey</t>
  </si>
  <si>
    <t>Mark Wardle</t>
  </si>
  <si>
    <t>Tony Deacon</t>
  </si>
  <si>
    <t>Dominic Osman-Allu</t>
  </si>
  <si>
    <t>ALASTAIR LEE</t>
  </si>
  <si>
    <t>Kevin Morris</t>
  </si>
  <si>
    <t>Richard Rudd</t>
  </si>
  <si>
    <t>Neil Jeffries</t>
  </si>
  <si>
    <t>Jonni Andrews</t>
  </si>
  <si>
    <t>CHRIS RUSSELL</t>
  </si>
  <si>
    <t>Paul Charlton</t>
  </si>
  <si>
    <t>Mark Currah</t>
  </si>
  <si>
    <t>David Smith</t>
  </si>
  <si>
    <t>Ben Walsh</t>
  </si>
  <si>
    <t>WILLIAM BLANFORD</t>
  </si>
  <si>
    <t>Piers Brunning</t>
  </si>
  <si>
    <t>Nigel Herron</t>
  </si>
  <si>
    <t>KEVIN BATTELL</t>
  </si>
  <si>
    <t>Phil Grabsky</t>
  </si>
  <si>
    <t>Frank Wood</t>
  </si>
  <si>
    <t>David Foster</t>
  </si>
  <si>
    <t>Stuart Brown</t>
  </si>
  <si>
    <t>M651</t>
  </si>
  <si>
    <t>M652</t>
  </si>
  <si>
    <t>M653</t>
  </si>
  <si>
    <t>Alan Buckle</t>
  </si>
  <si>
    <t>M654</t>
  </si>
  <si>
    <t>Ian Hilder</t>
  </si>
  <si>
    <t>Roger Humphries</t>
  </si>
  <si>
    <t>David Hurst</t>
  </si>
  <si>
    <t>Kevin Burton</t>
  </si>
  <si>
    <t>Colin Burbage</t>
  </si>
  <si>
    <t>MICHAEL MILLER</t>
  </si>
  <si>
    <t>Brian Slaughter</t>
  </si>
  <si>
    <t>Paul Rawlinson</t>
  </si>
  <si>
    <t>Peter Thomas</t>
  </si>
  <si>
    <t>BRYAN TAPSELL</t>
  </si>
  <si>
    <t>Graham Clark</t>
  </si>
  <si>
    <t>Brent Parker</t>
  </si>
  <si>
    <t>Peter Hedgethorne</t>
  </si>
  <si>
    <t>M701</t>
  </si>
  <si>
    <t>M702</t>
  </si>
  <si>
    <t>M703</t>
  </si>
  <si>
    <t>M704</t>
  </si>
  <si>
    <t>Bob Hughes</t>
  </si>
  <si>
    <t>David Prince-Iles</t>
  </si>
  <si>
    <t>Paul Lockwood</t>
  </si>
  <si>
    <t>CumWomenFormulaTotal</t>
  </si>
  <si>
    <t>CumWomenFormulaLastRacePredictor</t>
  </si>
  <si>
    <t>ToFile9</t>
  </si>
  <si>
    <t>CumWomenweightedSortCol</t>
  </si>
  <si>
    <t>CumWomenEstMaxCol</t>
  </si>
  <si>
    <t>CumWomenLastCol</t>
  </si>
  <si>
    <t>CumWomenMakeFirstCol</t>
  </si>
  <si>
    <t>Senior Women</t>
  </si>
  <si>
    <t>Alison Moore</t>
  </si>
  <si>
    <t>SF3</t>
  </si>
  <si>
    <t>Emily Hague</t>
  </si>
  <si>
    <t>SF4</t>
  </si>
  <si>
    <t>Anneka Redley-Cook</t>
  </si>
  <si>
    <t>Abi Morris</t>
  </si>
  <si>
    <t>Poppy Gooch</t>
  </si>
  <si>
    <t>KIRSTY WEEDING</t>
  </si>
  <si>
    <t>Becca Kitchener</t>
  </si>
  <si>
    <t>Yolanda King</t>
  </si>
  <si>
    <t>Penny Brook</t>
  </si>
  <si>
    <t>Louise Ryan</t>
  </si>
  <si>
    <t>Laura Daunham</t>
  </si>
  <si>
    <t>HANNAH JACKSON</t>
  </si>
  <si>
    <t>Emma Gibbs</t>
  </si>
  <si>
    <t>Daniella Gavin</t>
  </si>
  <si>
    <t>Rhiann Davies</t>
  </si>
  <si>
    <t>MADDIE PRICE</t>
  </si>
  <si>
    <t>Lucy Martin</t>
  </si>
  <si>
    <t>Alice Richardson</t>
  </si>
  <si>
    <t>Orla Coghlan</t>
  </si>
  <si>
    <t>Jenny Rowlinson</t>
  </si>
  <si>
    <t>Rosie Beale</t>
  </si>
  <si>
    <t>F351</t>
  </si>
  <si>
    <t>F352</t>
  </si>
  <si>
    <t>Claire Lockwood</t>
  </si>
  <si>
    <t>F353</t>
  </si>
  <si>
    <t>HELENA ROONEY</t>
  </si>
  <si>
    <t>Emma Shepherd</t>
  </si>
  <si>
    <t>F354</t>
  </si>
  <si>
    <t>Jennifer Williams</t>
  </si>
  <si>
    <t>Susannah Gates</t>
  </si>
  <si>
    <t>Stacey Pollard</t>
  </si>
  <si>
    <t>Jenny Katsoni</t>
  </si>
  <si>
    <t>EMMA WILLIAMS</t>
  </si>
  <si>
    <t>Lauren Stallard</t>
  </si>
  <si>
    <t>Amy McKeown</t>
  </si>
  <si>
    <t>Sam Neame</t>
  </si>
  <si>
    <t>Hannah Deubert-Chapman</t>
  </si>
  <si>
    <t>Sara Baitup</t>
  </si>
  <si>
    <t>Emily Murray</t>
  </si>
  <si>
    <t>Miriam Thompson</t>
  </si>
  <si>
    <t>Amy Message</t>
  </si>
  <si>
    <t>F403</t>
  </si>
  <si>
    <t>F404</t>
  </si>
  <si>
    <t>Ellie King</t>
  </si>
  <si>
    <t>HEATHER STEVENS</t>
  </si>
  <si>
    <t>Michelle Pope</t>
  </si>
  <si>
    <t>Erica Martin</t>
  </si>
  <si>
    <t>Andrea Gilkes</t>
  </si>
  <si>
    <t>Heather Jenner</t>
  </si>
  <si>
    <t>Victoria Haynes</t>
  </si>
  <si>
    <t>Helen Buxton</t>
  </si>
  <si>
    <t>Victoria Little</t>
  </si>
  <si>
    <t>Jane Kemp</t>
  </si>
  <si>
    <t>Hazel Akehurst</t>
  </si>
  <si>
    <t>Jessica Beake</t>
  </si>
  <si>
    <t>Janine Bishop</t>
  </si>
  <si>
    <t>Charlotte Bennett</t>
  </si>
  <si>
    <t>Emma Rollings</t>
  </si>
  <si>
    <t>Helen Greck</t>
  </si>
  <si>
    <t>Joanna Cain</t>
  </si>
  <si>
    <t>Laura Scott</t>
  </si>
  <si>
    <t>LORI TRICKER</t>
  </si>
  <si>
    <t>Jade Turner</t>
  </si>
  <si>
    <t>Johanna Dowle</t>
  </si>
  <si>
    <t>F451</t>
  </si>
  <si>
    <t>Maria Smith</t>
  </si>
  <si>
    <t>F452</t>
  </si>
  <si>
    <t>F453</t>
  </si>
  <si>
    <t>F454</t>
  </si>
  <si>
    <t>PATRYCJA WOLLNIK</t>
  </si>
  <si>
    <t>Jo French</t>
  </si>
  <si>
    <t>Sharon Donovan</t>
  </si>
  <si>
    <t>LORNA BUCKWELL</t>
  </si>
  <si>
    <t>Jenny Patterson</t>
  </si>
  <si>
    <t>Gemma Gilroy</t>
  </si>
  <si>
    <t>Katherine Simmons</t>
  </si>
  <si>
    <t>Claire Alleguen</t>
  </si>
  <si>
    <t>Claire Davis</t>
  </si>
  <si>
    <t>Becky Goldsmith</t>
  </si>
  <si>
    <t>Liz Brockwell</t>
  </si>
  <si>
    <t>Kelly Trebell</t>
  </si>
  <si>
    <t>Andrea Harwood</t>
  </si>
  <si>
    <t>Lizzie Hillier</t>
  </si>
  <si>
    <t>EILEEN WELCH</t>
  </si>
  <si>
    <t>Caroline Hollands</t>
  </si>
  <si>
    <t>Sarah Rose Buldum</t>
  </si>
  <si>
    <t>Samantha Crompton</t>
  </si>
  <si>
    <t>Sarah Morris</t>
  </si>
  <si>
    <t>Stephanie Bassett</t>
  </si>
  <si>
    <t>Caz Hall</t>
  </si>
  <si>
    <t>F503</t>
  </si>
  <si>
    <t>JULIET FINE</t>
  </si>
  <si>
    <t>F504</t>
  </si>
  <si>
    <t>JANIE PERRY</t>
  </si>
  <si>
    <t>LOUISE ELLIS</t>
  </si>
  <si>
    <t>Claire Hawes</t>
  </si>
  <si>
    <t>Anoushka Johnson</t>
  </si>
  <si>
    <t>Natalie Hoadley</t>
  </si>
  <si>
    <t>Michelle Hart</t>
  </si>
  <si>
    <t>Felicity Williams</t>
  </si>
  <si>
    <t>Sarah Case</t>
  </si>
  <si>
    <t>Emma Gardner</t>
  </si>
  <si>
    <t>Dagmara Ginter</t>
  </si>
  <si>
    <t>Samantha Alvarez</t>
  </si>
  <si>
    <t>Natalie Dawson</t>
  </si>
  <si>
    <t>Rosalind Wilkins</t>
  </si>
  <si>
    <t>NICKY THOMPSETT</t>
  </si>
  <si>
    <t>Julia Jones</t>
  </si>
  <si>
    <t>Tracy Erridge</t>
  </si>
  <si>
    <t>Sally Mason</t>
  </si>
  <si>
    <t>Ruth Levesconte</t>
  </si>
  <si>
    <t>Emma Hodgson</t>
  </si>
  <si>
    <t>Susie Turner</t>
  </si>
  <si>
    <t>Jo Robinson</t>
  </si>
  <si>
    <t>Ellie Miller</t>
  </si>
  <si>
    <t>Sue Dabbs</t>
  </si>
  <si>
    <t>Emma Briggs</t>
  </si>
  <si>
    <t>F551</t>
  </si>
  <si>
    <t>F552</t>
  </si>
  <si>
    <t>F553</t>
  </si>
  <si>
    <t>F554</t>
  </si>
  <si>
    <t>CLAIRE STYLES</t>
  </si>
  <si>
    <t>Jayne Morris</t>
  </si>
  <si>
    <t>JULIE DRAKE</t>
  </si>
  <si>
    <t>Debra Crisp</t>
  </si>
  <si>
    <t>Fenella Maloney</t>
  </si>
  <si>
    <t>Fran Witt</t>
  </si>
  <si>
    <t>Julie Deakin</t>
  </si>
  <si>
    <t>Karen Walsh</t>
  </si>
  <si>
    <t>Karen Hoskin</t>
  </si>
  <si>
    <t>Belinda Cramp</t>
  </si>
  <si>
    <t>Caroline Curtis</t>
  </si>
  <si>
    <t>Evelyn Griffiths</t>
  </si>
  <si>
    <t>Gillian Miles</t>
  </si>
  <si>
    <t>Tina MacEnhil</t>
  </si>
  <si>
    <t>Helen Key</t>
  </si>
  <si>
    <t>Helen Tickner</t>
  </si>
  <si>
    <t>Caroline Lambert</t>
  </si>
  <si>
    <t>Alys Woodward</t>
  </si>
  <si>
    <t>Geraldine Moffat</t>
  </si>
  <si>
    <t>CAROLINE WOOD</t>
  </si>
  <si>
    <t>F603</t>
  </si>
  <si>
    <t>F604</t>
  </si>
  <si>
    <t>Julie Chicken</t>
  </si>
  <si>
    <t>FLEUR BLANFORD</t>
  </si>
  <si>
    <t>SUE BRUMWELL</t>
  </si>
  <si>
    <t>Anna Tait</t>
  </si>
  <si>
    <t>Jacqueline patton</t>
  </si>
  <si>
    <t>GILLY NICKOLS</t>
  </si>
  <si>
    <t>Larissa Purdie</t>
  </si>
  <si>
    <t>DIANE HAMMOND</t>
  </si>
  <si>
    <t>Julie Tremlin</t>
  </si>
  <si>
    <t>Xiulan Han</t>
  </si>
  <si>
    <t>Denise Rose</t>
  </si>
  <si>
    <t>Sue Tapp</t>
  </si>
  <si>
    <t>Alex Sutton</t>
  </si>
  <si>
    <t>Ann Komzolik</t>
  </si>
  <si>
    <t>Anna Nicol-Smits</t>
  </si>
  <si>
    <t>F651</t>
  </si>
  <si>
    <t>F652</t>
  </si>
  <si>
    <t>Judith Carder</t>
  </si>
  <si>
    <t>F653</t>
  </si>
  <si>
    <t>Ros Daintree</t>
  </si>
  <si>
    <t>F654</t>
  </si>
  <si>
    <t>Susan Mann</t>
  </si>
  <si>
    <t>MARY NIGHTINGALE</t>
  </si>
  <si>
    <t>Caron Joyes</t>
  </si>
  <si>
    <t>Cathy Gilling</t>
  </si>
  <si>
    <t>Julia James</t>
  </si>
  <si>
    <t>F701</t>
  </si>
  <si>
    <t>F702</t>
  </si>
  <si>
    <t>F703</t>
  </si>
  <si>
    <t>F704</t>
  </si>
  <si>
    <t>Sarah Cooper</t>
  </si>
  <si>
    <t>Helen Neary</t>
  </si>
  <si>
    <t>TeamFormula1</t>
  </si>
  <si>
    <t>This formua is used for reconsliation</t>
  </si>
  <si>
    <t>East Sussex</t>
  </si>
  <si>
    <t>Points Below</t>
  </si>
  <si>
    <t>Position</t>
  </si>
  <si>
    <t>CAT</t>
  </si>
  <si>
    <t>NSM4</t>
  </si>
  <si>
    <t>NSM5</t>
  </si>
  <si>
    <t>NSM6</t>
  </si>
  <si>
    <t>PREV.P</t>
  </si>
  <si>
    <t>TOTAL</t>
  </si>
  <si>
    <t>F.POS</t>
  </si>
  <si>
    <t>Joint flag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</si>
  <si>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</si>
  <si>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</si>
  <si>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</si>
  <si>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</si>
  <si>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</si>
  <si>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</si>
  <si>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</si>
  <si>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</si>
  <si>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</si>
  <si>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</si>
  <si>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</si>
  <si>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</si>
  <si>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</si>
  <si>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Whitbread Hollow: 16-February-2025 </t>
  </si>
  <si>
    <t>Race 4 of 5</t>
  </si>
  <si>
    <t>ALL CLUBS: 16 TEAMS (note awards are based on table excluding non East Sussex Clubs)</t>
  </si>
  <si>
    <t>EAST SUSSEX CLUBS: 14 TEAMS (Only East Sussex Teams qualify for awards: awards are awarded as per this table)</t>
  </si>
  <si>
    <t>N/A</t>
  </si>
  <si>
    <t>Brighton and Hove Frontrunners</t>
  </si>
  <si>
    <t>Eastbourne Rovers and Team Bodyworks</t>
  </si>
  <si>
    <t>Hastings Runners and Hastings AC</t>
  </si>
  <si>
    <t>Heathfield Road Runners and Uckfield Runners</t>
  </si>
  <si>
    <t>HYR</t>
  </si>
  <si>
    <t>HY Runners</t>
  </si>
  <si>
    <t xml:space="preserve">Polegate Plodders, Seafront Shufflers, Seaford Striders and Tri Tempo </t>
  </si>
  <si>
    <t>Run Wednesdays</t>
  </si>
  <si>
    <t>ESSLXC Eridge Park: 13-October-2024 V5</t>
  </si>
  <si>
    <t>Race 1 of 6</t>
  </si>
  <si>
    <t>Eridge Park</t>
  </si>
  <si>
    <t>Snape Wood</t>
  </si>
  <si>
    <t>Newplace</t>
  </si>
  <si>
    <t>Blackcap</t>
  </si>
  <si>
    <t>Whitbread Hollow</t>
  </si>
  <si>
    <t>Pett</t>
  </si>
  <si>
    <t>Source rows Men</t>
  </si>
  <si>
    <t>Start Row men</t>
  </si>
  <si>
    <t>Source Rows Ladies</t>
  </si>
  <si>
    <t>Start Row Ladies</t>
  </si>
  <si>
    <t>COMPARISON TO PREDICTION AT PREVIOUS RACE</t>
  </si>
  <si>
    <t>AWARDS: SENIORS</t>
  </si>
  <si>
    <t>Min no of races</t>
  </si>
  <si>
    <t>Possible finish prediction</t>
  </si>
  <si>
    <t>AwardsSeniorPreRacePrediction</t>
  </si>
  <si>
    <t xml:space="preserve">Results at time of presentation to check nothing changes from final notifications </t>
  </si>
  <si>
    <t>Ref Col</t>
  </si>
  <si>
    <t>Name</t>
  </si>
  <si>
    <t>Points</t>
  </si>
  <si>
    <t xml:space="preserve">Joint position flag </t>
  </si>
  <si>
    <t>No of races incl last race</t>
  </si>
  <si>
    <t>Have run min no of races</t>
  </si>
  <si>
    <t>Score match count to check for duplicate</t>
  </si>
  <si>
    <t>Agree to prediction</t>
  </si>
  <si>
    <t>Explained by higher last race points</t>
  </si>
  <si>
    <t>Queries not explained</t>
  </si>
  <si>
    <t>If non prediction higher or lower</t>
  </si>
  <si>
    <t>If Higher did final race points exceed prediction</t>
  </si>
  <si>
    <t>If Lower did final race points for above exceed prediction</t>
  </si>
  <si>
    <t>Possibles present not finished s/be 0</t>
  </si>
  <si>
    <t>First query: row</t>
  </si>
  <si>
    <t>First query: name</t>
  </si>
  <si>
    <t>First Query Club</t>
  </si>
  <si>
    <t>Prediction Match count 
s/be 1</t>
  </si>
  <si>
    <t>1st</t>
  </si>
  <si>
    <t>2nd</t>
  </si>
  <si>
    <t>3rd</t>
  </si>
  <si>
    <t>Movement in points</t>
  </si>
  <si>
    <t>Points pre final race</t>
  </si>
  <si>
    <t>Final points</t>
  </si>
  <si>
    <t>Est max score pre predictor</t>
  </si>
  <si>
    <t>Does final score exceed prediction</t>
  </si>
  <si>
    <t>Points final race</t>
  </si>
  <si>
    <t>Est max points last race per predictor</t>
  </si>
  <si>
    <t>Does final race points exceed prediction</t>
  </si>
  <si>
    <t>Same as at presentation</t>
  </si>
  <si>
    <t>Same as at presentation comment</t>
  </si>
  <si>
    <t>Same a prev race TRUE = SAME</t>
  </si>
  <si>
    <t>Prev race positions</t>
  </si>
  <si>
    <t>Pre race final race possibles</t>
  </si>
  <si>
    <t>LAST YEAR</t>
  </si>
  <si>
    <t>MEN OVERALL (NO AWARD FOR INFO ONLY)</t>
  </si>
  <si>
    <t>ANDREW GREEN</t>
  </si>
  <si>
    <t>BEN PEPLER</t>
  </si>
  <si>
    <t>STEVE GATES</t>
  </si>
  <si>
    <t>SENIOR MAN</t>
  </si>
  <si>
    <t>Josh Nisbett, SAM ATTWOOD</t>
  </si>
  <si>
    <t>SEAN PARKER-HARDING</t>
  </si>
  <si>
    <t>MALE 35</t>
  </si>
  <si>
    <t>WILL WITHECOMBE</t>
  </si>
  <si>
    <t>Ant Anderson, Jack Hutchinson</t>
  </si>
  <si>
    <t>STUART PIPER</t>
  </si>
  <si>
    <t>MALE 40</t>
  </si>
  <si>
    <t>GRAEME MCINTOSH</t>
  </si>
  <si>
    <t>PAUL HOWARD</t>
  </si>
  <si>
    <t>MALE 45</t>
  </si>
  <si>
    <t>DAN HARMER, Carl Barton, Adam Vaughan, JONATHAN RAFFERTY</t>
  </si>
  <si>
    <t>TEO VAN WELL</t>
  </si>
  <si>
    <t>OLIVER BLAYDEN</t>
  </si>
  <si>
    <t>DAN HARMER, Carl Barton, ZACH DRAKE, Eddie Lancaster, Adam Vaughan, JONATHAN RAFFERTY</t>
  </si>
  <si>
    <t>CARL BARTON</t>
  </si>
  <si>
    <t>MALE 50</t>
  </si>
  <si>
    <t>JEFF PYRAH</t>
  </si>
  <si>
    <t>RICHARD DOCWRA</t>
  </si>
  <si>
    <t>James Marron, JAMES COX</t>
  </si>
  <si>
    <t>NIGEL JEWELL</t>
  </si>
  <si>
    <t>MALE 55</t>
  </si>
  <si>
    <t>Andy Elphick, Rodney Dempster, Austin Warren, Randall Joy-Camacho</t>
  </si>
  <si>
    <t>STEWART GREGORY</t>
  </si>
  <si>
    <t>COLIN BENNETT</t>
  </si>
  <si>
    <t>Andy Elphick, Rodney Dempster, Martin Turner, Richard Fox, GUY WILLIAMS, Austin Warren, Randall Joy-Camacho</t>
  </si>
  <si>
    <t>DARREN BARZEE</t>
  </si>
  <si>
    <t>MALE 60</t>
  </si>
  <si>
    <t>JONATHAN BURRELL</t>
  </si>
  <si>
    <t>MARTIN NOAKES</t>
  </si>
  <si>
    <t>Chris Brandt, Ian Fines</t>
  </si>
  <si>
    <t>DAVE DUNSTALL</t>
  </si>
  <si>
    <t>MALE 65</t>
  </si>
  <si>
    <t>Alan Buckle, Graham Purdye</t>
  </si>
  <si>
    <t>GRAHAM PURDYE</t>
  </si>
  <si>
    <t>Alan Buckle, Mike Thompson, Ian Hilder, Graham Purdye</t>
  </si>
  <si>
    <t>NEIL THOMAS</t>
  </si>
  <si>
    <t>Mike Thompson, Ian Hilder, Graham Purdye</t>
  </si>
  <si>
    <t>MALE 70</t>
  </si>
  <si>
    <t>PETER KENNEDY</t>
  </si>
  <si>
    <t>Peter Burfoot, David Prince-Iles, Frank Brennan</t>
  </si>
  <si>
    <t>BOB HUGHES</t>
  </si>
  <si>
    <t>Peter Burfoot, Bob Hughes, David Prince-Iles, Frank Brennan</t>
  </si>
  <si>
    <t>FRANK BRENNAN</t>
  </si>
  <si>
    <t>Female</t>
  </si>
  <si>
    <t>FEMALE OVERALL (NO AWARD FOR INFO ONLY)</t>
  </si>
  <si>
    <t>GRACE BAKER</t>
  </si>
  <si>
    <t>CLAIRE READ</t>
  </si>
  <si>
    <t>LOUISE RYAN</t>
  </si>
  <si>
    <t>SENIOR LADY</t>
  </si>
  <si>
    <t>Emily Hague, Amy Richardson</t>
  </si>
  <si>
    <t>FEMALE 35</t>
  </si>
  <si>
    <t>FEMALE 40</t>
  </si>
  <si>
    <t>Claire Keith, Claire Lockwood</t>
  </si>
  <si>
    <t>KIRSTY MCDERMOTT</t>
  </si>
  <si>
    <t>CLAIRE THOMAS</t>
  </si>
  <si>
    <t>Claire Lockwood, HELENA ROONEY, Emma Shepherd, Jennifer Williams</t>
  </si>
  <si>
    <t>JENNA LEVETT</t>
  </si>
  <si>
    <t>Lizzy Miles, Katy Reed</t>
  </si>
  <si>
    <t>ERICA MARTIN</t>
  </si>
  <si>
    <t>Lizzy Miles, Sarah Eddie, Katy Reed, Erica Martin</t>
  </si>
  <si>
    <t>SALLY NORRIS</t>
  </si>
  <si>
    <t>Sarah Eddie, Katy Reed, Claire Thomas, Erica Martin</t>
  </si>
  <si>
    <t>CHARLIE LONG</t>
  </si>
  <si>
    <t>FEMALE 45</t>
  </si>
  <si>
    <t>JOHANNA DOWLE</t>
  </si>
  <si>
    <t>ANDREA HARWOOD</t>
  </si>
  <si>
    <t>LYDIA ALLITT</t>
  </si>
  <si>
    <t>FEMALE 50</t>
  </si>
  <si>
    <t>IMOGEN BURMAN-MITCHELL</t>
  </si>
  <si>
    <t>MARINA DAVIES</t>
  </si>
  <si>
    <t>JULIET FINE, JANIE PERRY, Imogen Burman-Mitchell</t>
  </si>
  <si>
    <t>GILL WHEELER</t>
  </si>
  <si>
    <t>FEMALE 55</t>
  </si>
  <si>
    <t>Helen Bowman, Liz Lumber, Carole Crathern, JULIE DRAKE</t>
  </si>
  <si>
    <t>GERALDINE MOFFAT</t>
  </si>
  <si>
    <t>Helen Bowman, CLAIRE STYLES, Liz Lumber, Carole Crathern, JULIE DRAKE</t>
  </si>
  <si>
    <t>HELEN SIDA</t>
  </si>
  <si>
    <t>Helen Bowman, CLAIRE STYLES, Jane Coles, Liz Lumber, Carole Crathern, JULIE DRAKE</t>
  </si>
  <si>
    <t>MARY SANDERSON</t>
  </si>
  <si>
    <t>FEMALE 60</t>
  </si>
  <si>
    <t>JULIE TREMLIN</t>
  </si>
  <si>
    <t>FEMALE 65</t>
  </si>
  <si>
    <t>Francis Burnham, Judith Carder</t>
  </si>
  <si>
    <t>ROS DAINTREE</t>
  </si>
  <si>
    <t>Francis Burnham, Judith Carder, Ros Daintree</t>
  </si>
  <si>
    <t>CHRIS NAYLOR</t>
  </si>
  <si>
    <t>Judith Carder, Ros Daintree</t>
  </si>
  <si>
    <t>TRISH AUDIS</t>
  </si>
  <si>
    <t>FEMALE 70</t>
  </si>
  <si>
    <t>MARY AUSTIN-OLSEN</t>
  </si>
  <si>
    <t>Val Brockwell, Sarah Marzaioli</t>
  </si>
  <si>
    <t>VAL BROCKWELL</t>
  </si>
  <si>
    <t>Val Brockwell, Yock Lin Richardson, Sarah Marzaioli</t>
  </si>
  <si>
    <t>SARAH MARZAIOLI</t>
  </si>
  <si>
    <t>Awards are given for the 1st 3 finishers: 4th is shown in case there is joint 3rd</t>
  </si>
  <si>
    <t>To win an award the runner must have completed the minimum number of races</t>
  </si>
  <si>
    <t>which for this year as there were 5 races it is 3 races</t>
  </si>
  <si>
    <t>TEAM</t>
  </si>
  <si>
    <t>Joint</t>
  </si>
  <si>
    <t>Trophies are awarded to the first two teams</t>
  </si>
  <si>
    <t>ResultsJuniorBlock</t>
  </si>
  <si>
    <t>Race no</t>
  </si>
  <si>
    <t>ResultsJuniorBlock2</t>
  </si>
  <si>
    <t>U11B</t>
  </si>
  <si>
    <t>EVAN RISDALE</t>
  </si>
  <si>
    <t>PHOENIX</t>
  </si>
  <si>
    <t>-</t>
  </si>
  <si>
    <t>Aidian Wai</t>
  </si>
  <si>
    <t>MAX NOON</t>
  </si>
  <si>
    <t>ZAK BRYANT</t>
  </si>
  <si>
    <t>Alex Smith</t>
  </si>
  <si>
    <t>Euan Purves</t>
  </si>
  <si>
    <t>JOHN GILKES</t>
  </si>
  <si>
    <t>U11G</t>
  </si>
  <si>
    <t>NANCY CASSIDY</t>
  </si>
  <si>
    <t>Ellie Newstead</t>
  </si>
  <si>
    <t>Willow Anderson</t>
  </si>
  <si>
    <t>Eva Miles</t>
  </si>
  <si>
    <t>KITTY WINTON</t>
  </si>
  <si>
    <t>U13B</t>
  </si>
  <si>
    <t>cobey buckley</t>
  </si>
  <si>
    <t>JASPER CASSIDY</t>
  </si>
  <si>
    <t>caleb buckley</t>
  </si>
  <si>
    <t>Fynn Drew</t>
  </si>
  <si>
    <t>SAM BUCKWELL</t>
  </si>
  <si>
    <t>Carter Gunner</t>
  </si>
  <si>
    <t>OSCAR CROUCHER</t>
  </si>
  <si>
    <t>U13G</t>
  </si>
  <si>
    <t>Ksenia McCrae</t>
  </si>
  <si>
    <t>AMELIE HUTTON</t>
  </si>
  <si>
    <t>CHARLOTTE HOWARD</t>
  </si>
  <si>
    <t>Cecilia Cripps</t>
  </si>
  <si>
    <t>POPPY CROUCHER</t>
  </si>
  <si>
    <t>U15B</t>
  </si>
  <si>
    <t>rafael serrano</t>
  </si>
  <si>
    <t>Charlie Harris</t>
  </si>
  <si>
    <t>Aaron Loughlin</t>
  </si>
  <si>
    <t>Mason Gunner</t>
  </si>
  <si>
    <t>U15G</t>
  </si>
  <si>
    <t>Honor Cassleton Elliott</t>
  </si>
  <si>
    <t>U17B ADJUSTED RESULTS</t>
  </si>
  <si>
    <t>tom chaffin</t>
  </si>
  <si>
    <t>JACOB SMITH (CR)</t>
  </si>
  <si>
    <t>U17 boys.  Tom Chaffin was incorrectly directed to do a 3rd lap when in the lead at the end of the 2nd lap</t>
  </si>
  <si>
    <t xml:space="preserve">The results above have been adtused to reflect Tom finishing first as would be expected if he had not run an additional lap. </t>
  </si>
  <si>
    <t>The time shown is notional: it is not an estimated time he would have done.</t>
  </si>
  <si>
    <t>However the actual unadjusted finish order was Jacob Smith finished ahead  of Tom Chaffin</t>
  </si>
  <si>
    <t>U17G</t>
  </si>
  <si>
    <t>Chae Wai</t>
  </si>
  <si>
    <t>CumJuniorFormulaTotal</t>
  </si>
  <si>
    <t>CumJuniorFormulaLastRacePredictor</t>
  </si>
  <si>
    <t>ToFile10</t>
  </si>
  <si>
    <t>CumJuniorWeightedSortCol</t>
  </si>
  <si>
    <t>CumJuniorEstMaxCol</t>
  </si>
  <si>
    <t>CumJuniorLastCol</t>
  </si>
  <si>
    <t>CumJuniorAwardsRefCol</t>
  </si>
  <si>
    <t>CumJuniorMakeFirstCol</t>
  </si>
  <si>
    <t>weighted sort</t>
  </si>
  <si>
    <t xml:space="preserve">No of races prev race </t>
  </si>
  <si>
    <t>U11B1</t>
  </si>
  <si>
    <t>U11B2</t>
  </si>
  <si>
    <t>U11B3</t>
  </si>
  <si>
    <t>U11B4</t>
  </si>
  <si>
    <t>cody mansell</t>
  </si>
  <si>
    <t>William Lawrence</t>
  </si>
  <si>
    <t>michael mansell</t>
  </si>
  <si>
    <t>ALEC YOUNG</t>
  </si>
  <si>
    <t>Reuban Danberry</t>
  </si>
  <si>
    <t>OLIVER HOBDON</t>
  </si>
  <si>
    <t>Oliver Hobden</t>
  </si>
  <si>
    <t>TOMMY BROWNE</t>
  </si>
  <si>
    <t>Daniel Rowen</t>
  </si>
  <si>
    <t>Harvey Browne</t>
  </si>
  <si>
    <t>U11G1</t>
  </si>
  <si>
    <t>U11G2</t>
  </si>
  <si>
    <t>U11G3</t>
  </si>
  <si>
    <t>U11G4</t>
  </si>
  <si>
    <t>Lucy Pollard</t>
  </si>
  <si>
    <t>Freya Tiltman</t>
  </si>
  <si>
    <t>Martha Gofton</t>
  </si>
  <si>
    <t>Zoe Chamberlain</t>
  </si>
  <si>
    <t>Toni-Jayde Webb</t>
  </si>
  <si>
    <t>BEA TAYLOR</t>
  </si>
  <si>
    <t>U13B1</t>
  </si>
  <si>
    <t>U13B2</t>
  </si>
  <si>
    <t>U13B3</t>
  </si>
  <si>
    <t>CHARLIE WORKMAN</t>
  </si>
  <si>
    <t>U13B4</t>
  </si>
  <si>
    <t>Alfie Gofton</t>
  </si>
  <si>
    <t>JAGO DINNAGE</t>
  </si>
  <si>
    <t>Ethan Rowen</t>
  </si>
  <si>
    <t>ZACH MCPHERSON</t>
  </si>
  <si>
    <t>U13G1</t>
  </si>
  <si>
    <t>U13G2</t>
  </si>
  <si>
    <t>U13G3</t>
  </si>
  <si>
    <t>Eva Harwood</t>
  </si>
  <si>
    <t>U13G4</t>
  </si>
  <si>
    <t>MOLLY ABBOT</t>
  </si>
  <si>
    <t>bella taylor</t>
  </si>
  <si>
    <t>AMELIA BROWN</t>
  </si>
  <si>
    <t>jessica wilson</t>
  </si>
  <si>
    <t>Eva Danberry</t>
  </si>
  <si>
    <t>Emilia Woodley</t>
  </si>
  <si>
    <t>LOTTIE DRAKE</t>
  </si>
  <si>
    <t>KATYA BADHAM</t>
  </si>
  <si>
    <t>MEGAN ELLUL</t>
  </si>
  <si>
    <t>U15B1</t>
  </si>
  <si>
    <t>U15B2</t>
  </si>
  <si>
    <t>U15B3</t>
  </si>
  <si>
    <t>U15B4</t>
  </si>
  <si>
    <t>Jacob Smith (HAC)</t>
  </si>
  <si>
    <t>Samuel Watson</t>
  </si>
  <si>
    <t>Alfie Batchelor</t>
  </si>
  <si>
    <t>RYAN POCKNELL</t>
  </si>
  <si>
    <t>ellen gates</t>
  </si>
  <si>
    <t>U15G1</t>
  </si>
  <si>
    <t>U15G2</t>
  </si>
  <si>
    <t>U17B</t>
  </si>
  <si>
    <t>U17B1</t>
  </si>
  <si>
    <t>U17B2</t>
  </si>
  <si>
    <t>U17B3</t>
  </si>
  <si>
    <t>Samuel Jarrett</t>
  </si>
  <si>
    <t>Jack Douglas</t>
  </si>
  <si>
    <t>U17B4</t>
  </si>
  <si>
    <t>U17G1</t>
  </si>
  <si>
    <t>ANNA IVALDI</t>
  </si>
  <si>
    <t>U17G2</t>
  </si>
  <si>
    <t>U17G3</t>
  </si>
  <si>
    <t>Tiggy Cooper</t>
  </si>
  <si>
    <t>Y</t>
  </si>
  <si>
    <t>AWARDS: JUNIORS</t>
  </si>
  <si>
    <t>AwardsJniorPreRacePrediction</t>
  </si>
  <si>
    <t>Possibles present not finished</t>
  </si>
  <si>
    <t>Match count</t>
  </si>
  <si>
    <t>UNDER 11 BOYS</t>
  </si>
  <si>
    <t>Aidian Wai, MAX NOON</t>
  </si>
  <si>
    <t>Evan Risdale</t>
  </si>
  <si>
    <t>Aidian Wai, MAX NOON, ZAK BRYANT</t>
  </si>
  <si>
    <t>FINLEY DREW</t>
  </si>
  <si>
    <t>UNDER 11 GIRLS</t>
  </si>
  <si>
    <t>Neva Loseby-Brown</t>
  </si>
  <si>
    <t>Eva Miles, Ellie Newstead</t>
  </si>
  <si>
    <t>JESSICA WILSON</t>
  </si>
  <si>
    <t>UNDER 13 BOYS</t>
  </si>
  <si>
    <t>BYRON ROBERTS</t>
  </si>
  <si>
    <t>JASPER CASSIDY, caleb buckley</t>
  </si>
  <si>
    <t>Archie Franklin</t>
  </si>
  <si>
    <t>COBEY BUCKLEY</t>
  </si>
  <si>
    <t>UNDER 13 GIRLS</t>
  </si>
  <si>
    <t>Chyna Wai</t>
  </si>
  <si>
    <t>CHARLOTTE HOWARD, AMELIE HUTTON</t>
  </si>
  <si>
    <t>MARCY PAGE</t>
  </si>
  <si>
    <t>CHARLOTTE HOWARD, AMELIE HUTTON, Eva Harwood</t>
  </si>
  <si>
    <t>Isobel Docwra</t>
  </si>
  <si>
    <t>UNDER 15 BOYS</t>
  </si>
  <si>
    <t>rafael serrano, Samuel Watson, Jacob Smith (HAC)</t>
  </si>
  <si>
    <t>CONNOR LYNCH</t>
  </si>
  <si>
    <t>rafael serrano, Aaron Loughlin, Mason Gunner, Samuel Watson, Jacob Smith (HAC)</t>
  </si>
  <si>
    <t>JACOB SMITH</t>
  </si>
  <si>
    <t>RAFAEL SERRANO</t>
  </si>
  <si>
    <t>UNDER 15 GIRLS</t>
  </si>
  <si>
    <t>Isla Horseman</t>
  </si>
  <si>
    <t>ROSIE FERGUSON</t>
  </si>
  <si>
    <t>U15G3</t>
  </si>
  <si>
    <t>Scarllet Dixon was runner no 30 shown as finishing position 20 but that was runner 310: number was folded so could not see the 1 corrected on this version</t>
  </si>
  <si>
    <t>No match</t>
  </si>
  <si>
    <t>No qualifing runner</t>
  </si>
  <si>
    <t>HONOR CASSLETON-ELLIOT</t>
  </si>
  <si>
    <t>scarlett Dixon</t>
  </si>
  <si>
    <t>U15G4</t>
  </si>
  <si>
    <t>UNDER 17 BOYS: ADJUSTED RESULTS (see note below)</t>
  </si>
  <si>
    <t>UNDER 17 BOYS</t>
  </si>
  <si>
    <t>JACOB SMITH (CR), tom chaffin</t>
  </si>
  <si>
    <t>Alfie Johnson</t>
  </si>
  <si>
    <t>JACOB SMITH (CR), tom chaffin, Samuel Jarrett</t>
  </si>
  <si>
    <t>Dermot O'Rourke</t>
  </si>
  <si>
    <t>tom chaffin, Samuel Jarrett, Jack Douglas</t>
  </si>
  <si>
    <t>UNDER 17 BOYS: ON UNADJUSTED FINISH ORDER</t>
  </si>
  <si>
    <t>UNDER 17 GIRLS</t>
  </si>
  <si>
    <t>TIGGY COOPER</t>
  </si>
  <si>
    <t>ANNA IVALDI, Tiggy Cooper</t>
  </si>
  <si>
    <t>Amelia Parsons</t>
  </si>
  <si>
    <t>U17G4</t>
  </si>
  <si>
    <t>U17 boys.  At the last race at Pett Tom Chaffin was incorrectly directed to do a 3rd lap</t>
  </si>
  <si>
    <t xml:space="preserve">He was in the lead at the time.  The adjusted results reflect Tom finishing first as would be   </t>
  </si>
  <si>
    <t>expected had he not run the additional lap.  But on finishing order they score equal points.</t>
  </si>
  <si>
    <t xml:space="preserve">Accordingly for awards they have been treated a joint first. </t>
  </si>
  <si>
    <t>* Where a non East Sussex Runner is first in a category an additional award</t>
  </si>
  <si>
    <t>will be given to the first East Sussex Runner</t>
  </si>
  <si>
    <t xml:space="preserve">ESSLXC PETT - 16 MARCH 2025 - SENIORS </t>
  </si>
  <si>
    <t xml:space="preserve">ESSLXC 2024/25 MEN AFTER 5 RACES </t>
  </si>
  <si>
    <t xml:space="preserve">ESSLXC 2024/25 WOMEN AFTER 5 RACES </t>
  </si>
  <si>
    <t xml:space="preserve">ESSLXC Pett: 16-March-2025 </t>
  </si>
  <si>
    <t>Pett 16-Mar-2025</t>
  </si>
  <si>
    <t>ESSLXC 2024/25 JUNIORS</t>
  </si>
  <si>
    <t>No Match</t>
  </si>
  <si>
    <t>N</t>
  </si>
  <si>
    <t>Resolved</t>
  </si>
  <si>
    <t>OK</t>
  </si>
  <si>
    <t>Race 5 of 5</t>
  </si>
  <si>
    <t>PETT 16 MARCH 2025 RESULTS JUNIOR</t>
  </si>
  <si>
    <t>which for this year as there were 5 races it is 3 races.</t>
  </si>
  <si>
    <t>which for this year as there were 5 races it is 3 races"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</si>
</sst>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_-;\-* #,##0_-;_-* &quot;-&quot;??_-;_-@_-"/>
    <numFmt numFmtId="166" formatCode="#,##0_);\(#,##0\);\-_)"/>
    <numFmt numFmtId="167" formatCode="[h]:mm:ss;;\-_)"/>
    <numFmt numFmtId="168" formatCode="#,##0.0000_);\(#,##0.0000\);\-_)"/>
    <numFmt numFmtId="169" formatCode="#,##0.0000000_);\(#,##0.0000000\);\-_)"/>
    <numFmt numFmtId="170" formatCode="###0_);\(###0\);\-_)"/>
    <numFmt numFmtId="171" formatCode="&quot;Race &quot;#"/>
    <numFmt numFmtId="172" formatCode="0.000"/>
    <numFmt numFmtId="173" formatCode="#,##0_);\(#,##0\);0_)"/>
    <numFmt numFmtId="174" formatCode="0.000000"/>
    <numFmt numFmtId="175" formatCode="#,##0.00_);\(#,##0.00\);0.00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8"/>
      <color rgb="FFB1059D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  <font>
      <b/>
      <sz val="10"/>
      <color rgb="FFFFC000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249977111117893"/>
      <name val="Arial"/>
      <family val="2"/>
    </font>
    <font>
      <b/>
      <sz val="10"/>
      <color rgb="FF00B050"/>
      <name val="Arial"/>
      <family val="2"/>
    </font>
    <font>
      <sz val="10"/>
      <color theme="0" tint="-0.249977111117893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164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5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6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164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6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7" fontId="3" fillId="0" borderId="0" xfId="1" applyNumberFormat="1"/>
    <xf numFmtId="166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8" fillId="0" borderId="0" xfId="1" applyFont="1" applyAlignment="1">
      <alignment horizontal="right"/>
    </xf>
    <xf numFmtId="166" fontId="3" fillId="0" borderId="0" xfId="1" applyNumberFormat="1" applyAlignment="1">
      <alignment horizontal="center"/>
    </xf>
    <xf numFmtId="168" fontId="9" fillId="0" borderId="0" xfId="1" applyNumberFormat="1" applyFont="1" applyAlignment="1">
      <alignment horizontal="center"/>
    </xf>
    <xf numFmtId="166" fontId="10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9" fontId="9" fillId="0" borderId="0" xfId="1" applyNumberFormat="1" applyFont="1" applyAlignment="1">
      <alignment horizontal="center"/>
    </xf>
    <xf numFmtId="166" fontId="10" fillId="0" borderId="0" xfId="1" applyNumberFormat="1" applyFont="1"/>
    <xf numFmtId="166" fontId="11" fillId="0" borderId="0" xfId="1" applyNumberFormat="1" applyFont="1"/>
    <xf numFmtId="0" fontId="3" fillId="4" borderId="10" xfId="1" applyFill="1" applyBorder="1" applyAlignment="1">
      <alignment horizontal="center"/>
    </xf>
    <xf numFmtId="166" fontId="11" fillId="4" borderId="10" xfId="1" applyNumberFormat="1" applyFont="1" applyFill="1" applyBorder="1" applyAlignment="1">
      <alignment horizontal="right"/>
    </xf>
    <xf numFmtId="166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9" fillId="5" borderId="11" xfId="1" applyFont="1" applyFill="1" applyBorder="1"/>
    <xf numFmtId="166" fontId="4" fillId="0" borderId="12" xfId="1" applyNumberFormat="1" applyFont="1" applyFill="1" applyBorder="1"/>
    <xf numFmtId="166" fontId="4" fillId="2" borderId="13" xfId="1" applyNumberFormat="1" applyFont="1" applyFill="1" applyBorder="1"/>
    <xf numFmtId="0" fontId="8" fillId="3" borderId="0" xfId="1" applyFont="1" applyFill="1" applyAlignment="1">
      <alignment horizontal="left"/>
    </xf>
    <xf numFmtId="0" fontId="12" fillId="0" borderId="1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7" fillId="0" borderId="0" xfId="1" applyFont="1" applyAlignment="1">
      <alignment horizontal="centerContinuous"/>
    </xf>
    <xf numFmtId="0" fontId="7" fillId="0" borderId="0" xfId="1" applyFont="1" applyAlignment="1">
      <alignment horizontal="right"/>
    </xf>
    <xf numFmtId="0" fontId="14" fillId="0" borderId="1" xfId="1" applyFont="1" applyBorder="1" applyAlignment="1">
      <alignment horizontal="center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16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166" fontId="7" fillId="0" borderId="0" xfId="1" applyNumberFormat="1" applyFont="1" applyAlignment="1">
      <alignment horizontal="center"/>
    </xf>
    <xf numFmtId="170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70" fontId="3" fillId="0" borderId="0" xfId="1" applyNumberFormat="1" applyAlignment="1">
      <alignment horizontal="center"/>
    </xf>
    <xf numFmtId="0" fontId="3" fillId="4" borderId="0" xfId="1" applyFill="1" applyBorder="1" applyAlignment="1">
      <alignment horizontal="center"/>
    </xf>
    <xf numFmtId="166" fontId="11" fillId="4" borderId="0" xfId="1" applyNumberFormat="1" applyFont="1" applyFill="1" applyBorder="1" applyAlignment="1">
      <alignment horizontal="right"/>
    </xf>
    <xf numFmtId="1" fontId="17" fillId="0" borderId="0" xfId="1" applyNumberFormat="1" applyFont="1" applyAlignment="1">
      <alignment horizontal="center"/>
    </xf>
    <xf numFmtId="170" fontId="3" fillId="0" borderId="0" xfId="1" applyNumberFormat="1"/>
    <xf numFmtId="0" fontId="2" fillId="0" borderId="0" xfId="1" applyFont="1" applyAlignment="1">
      <alignment horizontal="center"/>
    </xf>
    <xf numFmtId="166" fontId="3" fillId="4" borderId="10" xfId="1" applyNumberFormat="1" applyFill="1" applyBorder="1" applyAlignment="1">
      <alignment horizontal="center"/>
    </xf>
    <xf numFmtId="0" fontId="3" fillId="0" borderId="0" xfId="1" applyAlignment="1">
      <alignment horizontal="right"/>
    </xf>
    <xf numFmtId="166" fontId="7" fillId="4" borderId="10" xfId="1" applyNumberFormat="1" applyFont="1" applyFill="1" applyBorder="1"/>
    <xf numFmtId="171" fontId="3" fillId="0" borderId="0" xfId="1" applyNumberFormat="1" applyAlignment="1">
      <alignment horizontal="left"/>
    </xf>
    <xf numFmtId="166" fontId="3" fillId="0" borderId="0" xfId="1" applyNumberFormat="1" applyAlignment="1">
      <alignment horizontal="right"/>
    </xf>
    <xf numFmtId="0" fontId="18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5" fontId="19" fillId="0" borderId="0" xfId="2" applyNumberFormat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6" fontId="4" fillId="2" borderId="15" xfId="2" applyNumberFormat="1" applyFont="1" applyFill="1" applyBorder="1"/>
    <xf numFmtId="165" fontId="9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165" fontId="19" fillId="0" borderId="0" xfId="2" applyNumberFormat="1" applyFont="1" applyAlignment="1">
      <alignment horizontal="center" vertical="center"/>
    </xf>
    <xf numFmtId="165" fontId="3" fillId="0" borderId="0" xfId="1" applyNumberFormat="1"/>
    <xf numFmtId="165" fontId="20" fillId="0" borderId="0" xfId="1" applyNumberFormat="1" applyFont="1" applyAlignment="1">
      <alignment horizontal="center"/>
    </xf>
    <xf numFmtId="0" fontId="21" fillId="0" borderId="0" xfId="1" applyFont="1" applyAlignment="1">
      <alignment horizontal="left"/>
    </xf>
    <xf numFmtId="15" fontId="22" fillId="0" borderId="0" xfId="1" applyNumberFormat="1" applyFont="1" applyAlignment="1"/>
    <xf numFmtId="0" fontId="23" fillId="0" borderId="0" xfId="1" applyFont="1" applyAlignment="1"/>
    <xf numFmtId="0" fontId="23" fillId="0" borderId="0" xfId="1" applyFont="1"/>
    <xf numFmtId="0" fontId="23" fillId="0" borderId="0" xfId="1" applyFont="1" applyAlignment="1">
      <alignment horizontal="right"/>
    </xf>
    <xf numFmtId="0" fontId="24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72" fontId="3" fillId="0" borderId="17" xfId="1" applyNumberFormat="1" applyFont="1" applyBorder="1"/>
    <xf numFmtId="172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6" fontId="3" fillId="0" borderId="17" xfId="1" applyNumberFormat="1" applyBorder="1"/>
    <xf numFmtId="166" fontId="3" fillId="2" borderId="18" xfId="2" applyNumberFormat="1" applyFont="1" applyFill="1" applyBorder="1"/>
    <xf numFmtId="166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2" fillId="0" borderId="0" xfId="1" applyFont="1" applyBorder="1" applyAlignment="1">
      <alignment horizontal="center"/>
    </xf>
    <xf numFmtId="0" fontId="25" fillId="0" borderId="0" xfId="1" applyFont="1"/>
    <xf numFmtId="170" fontId="7" fillId="0" borderId="0" xfId="1" applyNumberFormat="1" applyFont="1"/>
    <xf numFmtId="0" fontId="21" fillId="0" borderId="0" xfId="1" applyFont="1"/>
    <xf numFmtId="0" fontId="19" fillId="0" borderId="0" xfId="1" applyFont="1" applyAlignment="1">
      <alignment wrapText="1"/>
    </xf>
    <xf numFmtId="0" fontId="7" fillId="0" borderId="1" xfId="1" applyFont="1" applyBorder="1"/>
    <xf numFmtId="0" fontId="7" fillId="0" borderId="0" xfId="1" applyFont="1" applyBorder="1"/>
    <xf numFmtId="173" fontId="26" fillId="0" borderId="0" xfId="1" applyNumberFormat="1" applyFont="1"/>
    <xf numFmtId="0" fontId="27" fillId="0" borderId="0" xfId="1" applyFont="1"/>
    <xf numFmtId="0" fontId="28" fillId="0" borderId="1" xfId="1" applyFont="1" applyBorder="1"/>
    <xf numFmtId="173" fontId="3" fillId="0" borderId="1" xfId="1" applyNumberFormat="1" applyBorder="1"/>
    <xf numFmtId="166" fontId="3" fillId="0" borderId="0" xfId="1" applyNumberFormat="1" applyFont="1" applyBorder="1"/>
    <xf numFmtId="173" fontId="3" fillId="0" borderId="0" xfId="1" applyNumberFormat="1" applyFont="1"/>
    <xf numFmtId="0" fontId="21" fillId="0" borderId="0" xfId="1" applyFont="1" applyBorder="1"/>
    <xf numFmtId="174" fontId="9" fillId="0" borderId="1" xfId="1" applyNumberFormat="1" applyFont="1" applyBorder="1"/>
    <xf numFmtId="0" fontId="21" fillId="0" borderId="0" xfId="1" applyFont="1" applyBorder="1" applyAlignment="1">
      <alignment horizontal="center"/>
    </xf>
    <xf numFmtId="173" fontId="21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73" fontId="21" fillId="7" borderId="0" xfId="1" applyNumberFormat="1" applyFont="1" applyFill="1" applyBorder="1" applyAlignment="1">
      <alignment horizontal="center"/>
    </xf>
    <xf numFmtId="173" fontId="3" fillId="0" borderId="0" xfId="1" applyNumberFormat="1" applyFont="1" applyBorder="1" applyAlignment="1">
      <alignment horizontal="center"/>
    </xf>
    <xf numFmtId="170" fontId="3" fillId="0" borderId="0" xfId="1" applyNumberFormat="1" applyBorder="1"/>
    <xf numFmtId="0" fontId="3" fillId="0" borderId="0" xfId="1" applyBorder="1"/>
    <xf numFmtId="173" fontId="29" fillId="0" borderId="0" xfId="1" applyNumberFormat="1" applyFont="1" applyAlignment="1">
      <alignment horizontal="center"/>
    </xf>
    <xf numFmtId="0" fontId="3" fillId="8" borderId="1" xfId="1" applyFont="1" applyFill="1" applyBorder="1" applyProtection="1">
      <protection locked="0"/>
    </xf>
    <xf numFmtId="173" fontId="27" fillId="0" borderId="0" xfId="1" applyNumberFormat="1" applyFont="1" applyAlignment="1">
      <alignment horizontal="center"/>
    </xf>
    <xf numFmtId="173" fontId="27" fillId="0" borderId="0" xfId="1" applyNumberFormat="1" applyFont="1"/>
    <xf numFmtId="0" fontId="30" fillId="0" borderId="1" xfId="1" applyFont="1" applyBorder="1"/>
    <xf numFmtId="173" fontId="30" fillId="0" borderId="1" xfId="1" applyNumberFormat="1" applyFont="1" applyBorder="1"/>
    <xf numFmtId="0" fontId="27" fillId="0" borderId="1" xfId="1" applyFont="1" applyBorder="1"/>
    <xf numFmtId="173" fontId="27" fillId="0" borderId="1" xfId="1" applyNumberFormat="1" applyFont="1" applyBorder="1"/>
    <xf numFmtId="0" fontId="30" fillId="0" borderId="0" xfId="1" applyFont="1" applyBorder="1"/>
    <xf numFmtId="173" fontId="30" fillId="0" borderId="0" xfId="1" applyNumberFormat="1" applyFont="1" applyBorder="1"/>
    <xf numFmtId="0" fontId="27" fillId="0" borderId="0" xfId="1" applyFont="1" applyBorder="1"/>
    <xf numFmtId="173" fontId="27" fillId="0" borderId="0" xfId="1" applyNumberFormat="1" applyFont="1" applyBorder="1"/>
    <xf numFmtId="173" fontId="3" fillId="0" borderId="0" xfId="1" applyNumberFormat="1"/>
    <xf numFmtId="173" fontId="3" fillId="0" borderId="0" xfId="1" applyNumberFormat="1" applyAlignment="1">
      <alignment horizontal="center"/>
    </xf>
    <xf numFmtId="170" fontId="3" fillId="0" borderId="0" xfId="1" applyNumberFormat="1" applyBorder="1" applyAlignment="1">
      <alignment horizontal="center"/>
    </xf>
    <xf numFmtId="170" fontId="27" fillId="0" borderId="0" xfId="1" applyNumberFormat="1" applyFont="1"/>
    <xf numFmtId="0" fontId="30" fillId="0" borderId="0" xfId="1" applyFont="1"/>
    <xf numFmtId="173" fontId="30" fillId="0" borderId="0" xfId="1" applyNumberFormat="1" applyFont="1"/>
    <xf numFmtId="173" fontId="7" fillId="0" borderId="1" xfId="1" applyNumberFormat="1" applyFont="1" applyBorder="1"/>
    <xf numFmtId="173" fontId="7" fillId="0" borderId="0" xfId="1" applyNumberFormat="1" applyFont="1" applyBorder="1"/>
    <xf numFmtId="173" fontId="7" fillId="0" borderId="0" xfId="1" applyNumberFormat="1" applyFont="1" applyBorder="1" applyAlignment="1">
      <alignment horizontal="center"/>
    </xf>
    <xf numFmtId="170" fontId="7" fillId="0" borderId="0" xfId="1" applyNumberFormat="1" applyFont="1" applyBorder="1" applyAlignment="1">
      <alignment horizontal="center"/>
    </xf>
    <xf numFmtId="170" fontId="26" fillId="0" borderId="0" xfId="1" applyNumberFormat="1" applyFont="1"/>
    <xf numFmtId="173" fontId="28" fillId="0" borderId="1" xfId="1" applyNumberFormat="1" applyFont="1" applyBorder="1"/>
    <xf numFmtId="0" fontId="26" fillId="0" borderId="1" xfId="1" applyFont="1" applyBorder="1"/>
    <xf numFmtId="173" fontId="26" fillId="0" borderId="1" xfId="1" applyNumberFormat="1" applyFont="1" applyBorder="1"/>
    <xf numFmtId="0" fontId="31" fillId="0" borderId="1" xfId="1" applyFont="1" applyBorder="1"/>
    <xf numFmtId="0" fontId="31" fillId="0" borderId="1" xfId="1" applyFont="1" applyBorder="1" applyAlignment="1">
      <alignment horizontal="center"/>
    </xf>
    <xf numFmtId="166" fontId="31" fillId="0" borderId="1" xfId="1" applyNumberFormat="1" applyFont="1" applyBorder="1"/>
    <xf numFmtId="173" fontId="10" fillId="0" borderId="0" xfId="1" applyNumberFormat="1" applyFont="1"/>
    <xf numFmtId="174" fontId="32" fillId="0" borderId="1" xfId="1" applyNumberFormat="1" applyFont="1" applyBorder="1"/>
    <xf numFmtId="166" fontId="29" fillId="0" borderId="0" xfId="1" applyNumberFormat="1" applyFont="1" applyBorder="1" applyAlignment="1">
      <alignment horizontal="center"/>
    </xf>
    <xf numFmtId="166" fontId="14" fillId="0" borderId="0" xfId="1" applyNumberFormat="1" applyFont="1" applyBorder="1" applyAlignment="1">
      <alignment horizontal="center"/>
    </xf>
    <xf numFmtId="166" fontId="10" fillId="0" borderId="0" xfId="1" applyNumberFormat="1" applyFont="1" applyBorder="1" applyAlignment="1">
      <alignment horizontal="center"/>
    </xf>
    <xf numFmtId="166" fontId="10" fillId="0" borderId="0" xfId="1" applyNumberFormat="1" applyFont="1" applyBorder="1" applyAlignment="1">
      <alignment horizontal="left"/>
    </xf>
    <xf numFmtId="173" fontId="10" fillId="0" borderId="0" xfId="1" applyNumberFormat="1" applyFont="1" applyAlignment="1">
      <alignment horizontal="center"/>
    </xf>
    <xf numFmtId="170" fontId="31" fillId="0" borderId="0" xfId="1" applyNumberFormat="1" applyFont="1" applyBorder="1"/>
    <xf numFmtId="170" fontId="10" fillId="0" borderId="0" xfId="1" applyNumberFormat="1" applyFont="1"/>
    <xf numFmtId="0" fontId="27" fillId="0" borderId="0" xfId="3" applyFont="1"/>
    <xf numFmtId="0" fontId="30" fillId="0" borderId="1" xfId="3" applyFont="1" applyBorder="1"/>
    <xf numFmtId="0" fontId="30" fillId="0" borderId="0" xfId="3" applyFont="1" applyBorder="1"/>
    <xf numFmtId="170" fontId="7" fillId="0" borderId="0" xfId="1" applyNumberFormat="1" applyFont="1" applyBorder="1"/>
    <xf numFmtId="0" fontId="30" fillId="0" borderId="17" xfId="1" applyFont="1" applyBorder="1"/>
    <xf numFmtId="173" fontId="30" fillId="0" borderId="17" xfId="1" applyNumberFormat="1" applyFont="1" applyBorder="1"/>
    <xf numFmtId="0" fontId="31" fillId="0" borderId="0" xfId="1" applyFont="1" applyBorder="1"/>
    <xf numFmtId="173" fontId="31" fillId="0" borderId="0" xfId="1" applyNumberFormat="1" applyFont="1" applyBorder="1"/>
    <xf numFmtId="173" fontId="31" fillId="0" borderId="0" xfId="1" applyNumberFormat="1" applyFont="1" applyBorder="1" applyAlignment="1">
      <alignment horizontal="center"/>
    </xf>
    <xf numFmtId="0" fontId="3" fillId="0" borderId="0" xfId="1" applyFont="1" applyBorder="1"/>
    <xf numFmtId="173" fontId="3" fillId="0" borderId="0" xfId="1" applyNumberFormat="1" applyFont="1" applyBorder="1"/>
    <xf numFmtId="0" fontId="3" fillId="0" borderId="20" xfId="1" applyBorder="1"/>
    <xf numFmtId="0" fontId="31" fillId="0" borderId="20" xfId="1" applyFont="1" applyBorder="1"/>
    <xf numFmtId="173" fontId="31" fillId="0" borderId="20" xfId="1" applyNumberFormat="1" applyFont="1" applyBorder="1"/>
    <xf numFmtId="173" fontId="31" fillId="0" borderId="1" xfId="1" applyNumberFormat="1" applyFont="1" applyBorder="1"/>
    <xf numFmtId="170" fontId="31" fillId="0" borderId="1" xfId="1" applyNumberFormat="1" applyFont="1" applyBorder="1"/>
    <xf numFmtId="175" fontId="31" fillId="0" borderId="0" xfId="1" applyNumberFormat="1" applyFont="1" applyBorder="1"/>
    <xf numFmtId="175" fontId="31" fillId="0" borderId="0" xfId="1" applyNumberFormat="1" applyFont="1" applyBorder="1" applyAlignment="1">
      <alignment horizontal="center"/>
    </xf>
    <xf numFmtId="173" fontId="30" fillId="0" borderId="1" xfId="3" applyNumberFormat="1" applyFont="1" applyBorder="1"/>
    <xf numFmtId="0" fontId="13" fillId="0" borderId="0" xfId="1" applyFont="1"/>
    <xf numFmtId="164" fontId="7" fillId="0" borderId="0" xfId="2" applyFont="1" applyAlignment="1">
      <alignment horizontal="center"/>
    </xf>
    <xf numFmtId="0" fontId="3" fillId="0" borderId="21" xfId="1" applyFont="1" applyBorder="1"/>
    <xf numFmtId="46" fontId="3" fillId="0" borderId="22" xfId="3" applyNumberFormat="1" applyBorder="1"/>
    <xf numFmtId="165" fontId="3" fillId="0" borderId="23" xfId="2" applyNumberFormat="1" applyFont="1" applyBorder="1"/>
    <xf numFmtId="165" fontId="3" fillId="0" borderId="0" xfId="2" applyNumberFormat="1" applyFont="1" applyBorder="1"/>
    <xf numFmtId="2" fontId="3" fillId="0" borderId="0" xfId="2" applyNumberFormat="1" applyFont="1" applyBorder="1"/>
    <xf numFmtId="0" fontId="12" fillId="0" borderId="0" xfId="1" applyFont="1"/>
    <xf numFmtId="15" fontId="12" fillId="0" borderId="0" xfId="1" applyNumberFormat="1" applyFont="1"/>
    <xf numFmtId="0" fontId="10" fillId="2" borderId="8" xfId="1" applyFont="1" applyFill="1" applyBorder="1"/>
    <xf numFmtId="170" fontId="3" fillId="0" borderId="0" xfId="1" applyNumberFormat="1" applyFont="1" applyAlignment="1">
      <alignment horizontal="center"/>
    </xf>
    <xf numFmtId="166" fontId="15" fillId="0" borderId="0" xfId="1" applyNumberFormat="1" applyFont="1" applyAlignment="1">
      <alignment horizontal="center" wrapText="1"/>
    </xf>
    <xf numFmtId="166" fontId="7" fillId="0" borderId="0" xfId="1" applyNumberFormat="1" applyFont="1" applyAlignment="1">
      <alignment horizontal="center" wrapText="1"/>
    </xf>
    <xf numFmtId="166" fontId="0" fillId="0" borderId="0" xfId="4" applyNumberFormat="1" applyFont="1" applyAlignment="1">
      <alignment horizontal="center"/>
    </xf>
    <xf numFmtId="166" fontId="0" fillId="0" borderId="0" xfId="4" applyNumberFormat="1" applyFont="1" applyBorder="1" applyAlignment="1">
      <alignment horizontal="center"/>
    </xf>
    <xf numFmtId="166" fontId="3" fillId="0" borderId="0" xfId="1" applyNumberForma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166" fontId="3" fillId="0" borderId="0" xfId="4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left"/>
    </xf>
    <xf numFmtId="1" fontId="31" fillId="0" borderId="1" xfId="1" applyNumberFormat="1" applyFont="1" applyBorder="1"/>
    <xf numFmtId="170" fontId="3" fillId="0" borderId="0" xfId="1" applyNumberFormat="1" applyFont="1" applyBorder="1"/>
    <xf numFmtId="173" fontId="26" fillId="0" borderId="0" xfId="1" applyNumberFormat="1" applyFont="1" applyAlignment="1">
      <alignment horizontal="center"/>
    </xf>
    <xf numFmtId="0" fontId="2" fillId="0" borderId="0" xfId="0" applyFont="1"/>
  </cellXfs>
  <cellStyles count="5">
    <cellStyle name="Comma 2" xfId="2"/>
    <cellStyle name="Comma 2 2" xfId="4"/>
    <cellStyle name="Normal" xfId="0" builtinId="0"/>
    <cellStyle name="Normal 2" xfId="1"/>
    <cellStyle name="Normal 2 2" xfId="3"/>
  </cellStyles>
  <dxfs count="62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Senior">
    <tabColor rgb="FF00B050"/>
  </sheetPr>
  <dimension ref="A1:K219"/>
  <sheetViews>
    <sheetView topLeftCell="A5" workbookViewId="0">
      <pane ySplit="3" topLeftCell="A8" activePane="bottomLeft" state="frozen"/>
      <selection activeCell="A5" sqref="A5"/>
      <selection pane="bottomLeft" activeCell="O8" sqref="O8"/>
    </sheetView>
  </sheetViews>
  <sheetFormatPr defaultRowHeight="15" outlineLevelRow="1" x14ac:dyDescent="0.25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 x14ac:dyDescent="0.25">
      <c r="A1" s="1" t="s">
        <v>0</v>
      </c>
      <c r="C1" s="3">
        <v>218</v>
      </c>
    </row>
    <row r="2" spans="1:11" ht="15.75" hidden="1" outlineLevel="1" thickBot="1" x14ac:dyDescent="0.3">
      <c r="A2" s="1" t="s">
        <v>1</v>
      </c>
      <c r="C2" s="5">
        <v>219</v>
      </c>
    </row>
    <row r="3" spans="1:11" hidden="1" outlineLevel="1" x14ac:dyDescent="0.25">
      <c r="A3" s="6" t="s">
        <v>2</v>
      </c>
      <c r="B3" s="7"/>
      <c r="C3" s="7"/>
      <c r="D3" s="8"/>
      <c r="E3" s="9"/>
      <c r="F3" s="10"/>
    </row>
    <row r="4" spans="1:11" ht="13.5" hidden="1" outlineLevel="1" thickBot="1" x14ac:dyDescent="0.25">
      <c r="A4" s="11">
        <f ca="1">COUNT(OFFSET(A7,1,0,700,1))</f>
        <v>209</v>
      </c>
      <c r="B4" s="12" t="s">
        <v>3</v>
      </c>
      <c r="C4" s="12" t="s">
        <v>4</v>
      </c>
      <c r="D4" s="12">
        <v>209</v>
      </c>
      <c r="E4" s="12" t="s">
        <v>5</v>
      </c>
      <c r="F4" s="13">
        <f ca="1">(A4-D4)*(OFFSET(ResultsHeaderRowSenior,1,0)&gt;0)</f>
        <v>0</v>
      </c>
    </row>
    <row r="5" spans="1:11" ht="26.25" collapsed="1" x14ac:dyDescent="0.4">
      <c r="A5" s="14" t="s">
        <v>1193</v>
      </c>
      <c r="B5" s="14"/>
      <c r="C5" s="14"/>
      <c r="D5" s="15"/>
      <c r="E5" s="16"/>
      <c r="F5" s="15"/>
      <c r="G5" s="15"/>
      <c r="H5" s="15"/>
      <c r="I5" s="17"/>
      <c r="J5" s="18"/>
    </row>
    <row r="6" spans="1:11" x14ac:dyDescent="0.25">
      <c r="D6" s="19"/>
    </row>
    <row r="7" spans="1:11" ht="38.25" x14ac:dyDescent="0.2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 x14ac:dyDescent="0.25">
      <c r="A8" s="2">
        <v>1</v>
      </c>
      <c r="B8" s="2">
        <v>437</v>
      </c>
      <c r="C8" s="24">
        <v>2.1840277777777778E-2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 x14ac:dyDescent="0.25">
      <c r="A9" s="2">
        <v>2</v>
      </c>
      <c r="B9" s="2">
        <v>312</v>
      </c>
      <c r="C9" s="24">
        <v>2.2210648148148149E-2</v>
      </c>
      <c r="D9" s="25" t="s">
        <v>22</v>
      </c>
      <c r="E9" s="19" t="s">
        <v>23</v>
      </c>
      <c r="F9" s="25" t="s">
        <v>24</v>
      </c>
      <c r="G9" s="25" t="s">
        <v>24</v>
      </c>
      <c r="H9" s="25" t="s">
        <v>25</v>
      </c>
      <c r="I9" s="25">
        <v>299</v>
      </c>
      <c r="J9" s="25" t="s">
        <v>26</v>
      </c>
      <c r="K9" s="25">
        <v>2</v>
      </c>
    </row>
    <row r="10" spans="1:11" x14ac:dyDescent="0.25">
      <c r="A10" s="2">
        <v>3</v>
      </c>
      <c r="B10" s="2">
        <v>431</v>
      </c>
      <c r="C10" s="24">
        <v>2.2280092592592591E-2</v>
      </c>
      <c r="D10" s="25" t="s">
        <v>27</v>
      </c>
      <c r="E10" s="19" t="s">
        <v>18</v>
      </c>
      <c r="F10" s="25" t="s">
        <v>19</v>
      </c>
      <c r="G10" s="25" t="s">
        <v>19</v>
      </c>
      <c r="H10" s="25" t="s">
        <v>20</v>
      </c>
      <c r="I10" s="25">
        <v>298</v>
      </c>
      <c r="J10" s="25" t="s">
        <v>28</v>
      </c>
      <c r="K10" s="25">
        <v>3</v>
      </c>
    </row>
    <row r="11" spans="1:11" x14ac:dyDescent="0.25">
      <c r="A11" s="2">
        <v>4</v>
      </c>
      <c r="B11" s="2">
        <v>367</v>
      </c>
      <c r="C11" s="24">
        <v>2.2418981481481481E-2</v>
      </c>
      <c r="D11" s="25" t="s">
        <v>29</v>
      </c>
      <c r="E11" s="19" t="s">
        <v>30</v>
      </c>
      <c r="F11" s="25" t="s">
        <v>31</v>
      </c>
      <c r="G11" s="25" t="s">
        <v>31</v>
      </c>
      <c r="H11" s="25" t="s">
        <v>25</v>
      </c>
      <c r="I11" s="25">
        <v>297</v>
      </c>
      <c r="J11" s="25" t="s">
        <v>26</v>
      </c>
      <c r="K11" s="25">
        <v>4</v>
      </c>
    </row>
    <row r="12" spans="1:11" x14ac:dyDescent="0.25">
      <c r="A12" s="2">
        <v>5</v>
      </c>
      <c r="B12" s="2">
        <v>335</v>
      </c>
      <c r="C12" s="24">
        <v>2.2870370370370371E-2</v>
      </c>
      <c r="D12" s="25" t="s">
        <v>32</v>
      </c>
      <c r="E12" s="19" t="s">
        <v>33</v>
      </c>
      <c r="F12" s="25" t="s">
        <v>34</v>
      </c>
      <c r="G12" s="25" t="s">
        <v>34</v>
      </c>
      <c r="H12" s="25" t="s">
        <v>35</v>
      </c>
      <c r="I12" s="25">
        <v>296</v>
      </c>
      <c r="J12" s="25" t="s">
        <v>26</v>
      </c>
      <c r="K12" s="25">
        <v>5</v>
      </c>
    </row>
    <row r="13" spans="1:11" x14ac:dyDescent="0.25">
      <c r="A13" s="2">
        <v>6</v>
      </c>
      <c r="B13" s="2">
        <v>862</v>
      </c>
      <c r="C13" s="24">
        <v>2.3009259259259257E-2</v>
      </c>
      <c r="D13" s="25" t="s">
        <v>36</v>
      </c>
      <c r="E13" s="19" t="s">
        <v>37</v>
      </c>
      <c r="F13" s="25" t="s">
        <v>38</v>
      </c>
      <c r="G13" s="25" t="s">
        <v>38</v>
      </c>
      <c r="H13" s="25" t="s">
        <v>39</v>
      </c>
      <c r="I13" s="25" t="s">
        <v>38</v>
      </c>
      <c r="J13" s="25" t="s">
        <v>38</v>
      </c>
      <c r="K13" s="25" t="s">
        <v>38</v>
      </c>
    </row>
    <row r="14" spans="1:11" x14ac:dyDescent="0.25">
      <c r="A14" s="2">
        <v>7</v>
      </c>
      <c r="B14" s="2">
        <v>866</v>
      </c>
      <c r="C14" s="24">
        <v>2.314814814814815E-2</v>
      </c>
      <c r="D14" s="25" t="s">
        <v>40</v>
      </c>
      <c r="E14" s="19" t="s">
        <v>41</v>
      </c>
      <c r="F14" s="25" t="s">
        <v>42</v>
      </c>
      <c r="G14" s="25" t="s">
        <v>43</v>
      </c>
      <c r="H14" s="25" t="s">
        <v>44</v>
      </c>
      <c r="I14" s="25">
        <v>295</v>
      </c>
      <c r="J14" s="25" t="s">
        <v>21</v>
      </c>
      <c r="K14" s="25">
        <v>6</v>
      </c>
    </row>
    <row r="15" spans="1:11" x14ac:dyDescent="0.25">
      <c r="A15" s="2">
        <v>8</v>
      </c>
      <c r="B15" s="2">
        <v>217</v>
      </c>
      <c r="C15" s="24">
        <v>2.3206018518518515E-2</v>
      </c>
      <c r="D15" s="25" t="s">
        <v>45</v>
      </c>
      <c r="E15" s="19" t="s">
        <v>41</v>
      </c>
      <c r="F15" s="25" t="s">
        <v>42</v>
      </c>
      <c r="G15" s="25" t="s">
        <v>43</v>
      </c>
      <c r="H15" s="25" t="s">
        <v>39</v>
      </c>
      <c r="I15" s="25">
        <v>294</v>
      </c>
      <c r="J15" s="25" t="s">
        <v>46</v>
      </c>
      <c r="K15" s="25">
        <v>7</v>
      </c>
    </row>
    <row r="16" spans="1:11" x14ac:dyDescent="0.25">
      <c r="A16" s="2">
        <v>9</v>
      </c>
      <c r="B16" s="2">
        <v>805</v>
      </c>
      <c r="C16" s="24">
        <v>2.3356481481481482E-2</v>
      </c>
      <c r="D16" s="25" t="s">
        <v>47</v>
      </c>
      <c r="E16" s="19" t="s">
        <v>48</v>
      </c>
      <c r="F16" s="25" t="s">
        <v>49</v>
      </c>
      <c r="G16" s="25" t="s">
        <v>49</v>
      </c>
      <c r="H16" s="25" t="s">
        <v>20</v>
      </c>
      <c r="I16" s="25">
        <v>293</v>
      </c>
      <c r="J16" s="25" t="s">
        <v>21</v>
      </c>
      <c r="K16" s="25">
        <v>8</v>
      </c>
    </row>
    <row r="17" spans="1:11" x14ac:dyDescent="0.25">
      <c r="A17" s="2">
        <v>10</v>
      </c>
      <c r="B17" s="2">
        <v>619</v>
      </c>
      <c r="C17" s="24">
        <v>2.342592592592593E-2</v>
      </c>
      <c r="D17" s="25" t="s">
        <v>50</v>
      </c>
      <c r="E17" s="19" t="s">
        <v>51</v>
      </c>
      <c r="F17" s="25" t="s">
        <v>52</v>
      </c>
      <c r="G17" s="25" t="s">
        <v>53</v>
      </c>
      <c r="H17" s="25" t="s">
        <v>25</v>
      </c>
      <c r="I17" s="25">
        <v>292</v>
      </c>
      <c r="J17" s="25" t="s">
        <v>26</v>
      </c>
      <c r="K17" s="25">
        <v>9</v>
      </c>
    </row>
    <row r="18" spans="1:11" x14ac:dyDescent="0.25">
      <c r="A18" s="2">
        <v>11</v>
      </c>
      <c r="B18" s="2">
        <v>498</v>
      </c>
      <c r="C18" s="24">
        <v>2.344907407407407E-2</v>
      </c>
      <c r="D18" s="25" t="s">
        <v>54</v>
      </c>
      <c r="E18" s="19" t="s">
        <v>55</v>
      </c>
      <c r="F18" s="25" t="s">
        <v>56</v>
      </c>
      <c r="G18" s="25" t="s">
        <v>57</v>
      </c>
      <c r="H18" s="25" t="s">
        <v>44</v>
      </c>
      <c r="I18" s="25">
        <v>291</v>
      </c>
      <c r="J18" s="25" t="s">
        <v>21</v>
      </c>
      <c r="K18" s="25">
        <v>10</v>
      </c>
    </row>
    <row r="19" spans="1:11" x14ac:dyDescent="0.25">
      <c r="A19" s="2">
        <v>12</v>
      </c>
      <c r="B19" s="2">
        <v>461</v>
      </c>
      <c r="C19" s="24">
        <v>2.3472222222222217E-2</v>
      </c>
      <c r="D19" s="25" t="s">
        <v>58</v>
      </c>
      <c r="E19" s="19" t="s">
        <v>18</v>
      </c>
      <c r="F19" s="25" t="s">
        <v>19</v>
      </c>
      <c r="G19" s="25" t="s">
        <v>19</v>
      </c>
      <c r="H19" s="25" t="s">
        <v>25</v>
      </c>
      <c r="I19" s="25">
        <v>290</v>
      </c>
      <c r="J19" s="25" t="s">
        <v>26</v>
      </c>
      <c r="K19" s="25">
        <v>11</v>
      </c>
    </row>
    <row r="20" spans="1:11" x14ac:dyDescent="0.25">
      <c r="A20" s="2">
        <v>13</v>
      </c>
      <c r="B20" s="2">
        <v>851</v>
      </c>
      <c r="C20" s="24">
        <v>2.3564814814814813E-2</v>
      </c>
      <c r="D20" s="25" t="s">
        <v>59</v>
      </c>
      <c r="E20" s="19" t="s">
        <v>30</v>
      </c>
      <c r="F20" s="25" t="s">
        <v>31</v>
      </c>
      <c r="G20" s="25" t="s">
        <v>31</v>
      </c>
      <c r="H20" s="25" t="s">
        <v>25</v>
      </c>
      <c r="I20" s="25">
        <v>289</v>
      </c>
      <c r="J20" s="25" t="s">
        <v>60</v>
      </c>
      <c r="K20" s="25">
        <v>12</v>
      </c>
    </row>
    <row r="21" spans="1:11" x14ac:dyDescent="0.25">
      <c r="A21" s="2">
        <v>14</v>
      </c>
      <c r="B21" s="2">
        <v>825</v>
      </c>
      <c r="C21" s="24">
        <v>2.3587962962962963E-2</v>
      </c>
      <c r="D21" s="25" t="s">
        <v>61</v>
      </c>
      <c r="E21" s="19" t="s">
        <v>62</v>
      </c>
      <c r="F21" s="25" t="s">
        <v>63</v>
      </c>
      <c r="G21" s="25" t="s">
        <v>63</v>
      </c>
      <c r="H21" s="25" t="s">
        <v>64</v>
      </c>
      <c r="I21" s="25">
        <v>200</v>
      </c>
      <c r="J21" s="25" t="s">
        <v>65</v>
      </c>
      <c r="K21" s="25">
        <v>13</v>
      </c>
    </row>
    <row r="22" spans="1:11" x14ac:dyDescent="0.25">
      <c r="A22" s="2">
        <v>15</v>
      </c>
      <c r="B22" s="2">
        <v>53</v>
      </c>
      <c r="C22" s="24">
        <v>2.388888888888889E-2</v>
      </c>
      <c r="D22" s="25" t="s">
        <v>66</v>
      </c>
      <c r="E22" s="19" t="s">
        <v>48</v>
      </c>
      <c r="F22" s="25" t="s">
        <v>49</v>
      </c>
      <c r="G22" s="25" t="s">
        <v>49</v>
      </c>
      <c r="H22" s="25" t="s">
        <v>20</v>
      </c>
      <c r="I22" s="25">
        <v>288</v>
      </c>
      <c r="J22" s="25" t="s">
        <v>28</v>
      </c>
      <c r="K22" s="25">
        <v>14</v>
      </c>
    </row>
    <row r="23" spans="1:11" x14ac:dyDescent="0.25">
      <c r="A23" s="2">
        <v>16</v>
      </c>
      <c r="B23" s="2">
        <v>682</v>
      </c>
      <c r="C23" s="24">
        <v>2.3981481481481479E-2</v>
      </c>
      <c r="D23" s="25" t="s">
        <v>67</v>
      </c>
      <c r="E23" s="19" t="s">
        <v>68</v>
      </c>
      <c r="F23" s="25" t="s">
        <v>69</v>
      </c>
      <c r="G23" s="25" t="s">
        <v>70</v>
      </c>
      <c r="H23" s="25" t="s">
        <v>35</v>
      </c>
      <c r="I23" s="25">
        <v>287</v>
      </c>
      <c r="J23" s="25" t="s">
        <v>26</v>
      </c>
      <c r="K23" s="25">
        <v>15</v>
      </c>
    </row>
    <row r="24" spans="1:11" x14ac:dyDescent="0.25">
      <c r="A24" s="2">
        <v>17</v>
      </c>
      <c r="B24" s="2">
        <v>639</v>
      </c>
      <c r="C24" s="24">
        <v>2.4155092592592589E-2</v>
      </c>
      <c r="D24" s="25" t="s">
        <v>71</v>
      </c>
      <c r="E24" s="19" t="s">
        <v>51</v>
      </c>
      <c r="F24" s="25" t="s">
        <v>52</v>
      </c>
      <c r="G24" s="25" t="s">
        <v>53</v>
      </c>
      <c r="H24" s="25" t="s">
        <v>72</v>
      </c>
      <c r="I24" s="25">
        <v>286</v>
      </c>
      <c r="J24" s="25" t="s">
        <v>73</v>
      </c>
      <c r="K24" s="25">
        <v>16</v>
      </c>
    </row>
    <row r="25" spans="1:11" x14ac:dyDescent="0.25">
      <c r="A25" s="2">
        <v>18</v>
      </c>
      <c r="B25" s="2">
        <v>433</v>
      </c>
      <c r="C25" s="24">
        <v>2.4375000000000004E-2</v>
      </c>
      <c r="D25" s="25" t="s">
        <v>74</v>
      </c>
      <c r="E25" s="19" t="s">
        <v>18</v>
      </c>
      <c r="F25" s="25" t="s">
        <v>19</v>
      </c>
      <c r="G25" s="25" t="s">
        <v>19</v>
      </c>
      <c r="H25" s="25" t="s">
        <v>35</v>
      </c>
      <c r="I25" s="25">
        <v>285</v>
      </c>
      <c r="J25" s="25" t="s">
        <v>60</v>
      </c>
      <c r="K25" s="25">
        <v>17</v>
      </c>
    </row>
    <row r="26" spans="1:11" x14ac:dyDescent="0.25">
      <c r="A26" s="2">
        <v>19</v>
      </c>
      <c r="B26" s="2">
        <v>672</v>
      </c>
      <c r="C26" s="24">
        <v>2.4537037037037038E-2</v>
      </c>
      <c r="D26" s="25" t="s">
        <v>75</v>
      </c>
      <c r="E26" s="19" t="s">
        <v>68</v>
      </c>
      <c r="F26" s="25" t="s">
        <v>69</v>
      </c>
      <c r="G26" s="25" t="s">
        <v>70</v>
      </c>
      <c r="H26" s="25" t="s">
        <v>39</v>
      </c>
      <c r="I26" s="25">
        <v>284</v>
      </c>
      <c r="J26" s="25" t="s">
        <v>46</v>
      </c>
      <c r="K26" s="25">
        <v>18</v>
      </c>
    </row>
    <row r="27" spans="1:11" x14ac:dyDescent="0.25">
      <c r="A27" s="2">
        <v>20</v>
      </c>
      <c r="B27" s="2">
        <v>279</v>
      </c>
      <c r="C27" s="24">
        <v>2.4548611111111115E-2</v>
      </c>
      <c r="D27" s="25" t="s">
        <v>76</v>
      </c>
      <c r="E27" s="19" t="s">
        <v>77</v>
      </c>
      <c r="F27" s="25" t="s">
        <v>78</v>
      </c>
      <c r="G27" s="25" t="s">
        <v>70</v>
      </c>
      <c r="H27" s="25" t="s">
        <v>35</v>
      </c>
      <c r="I27" s="25">
        <v>283</v>
      </c>
      <c r="J27" s="25" t="s">
        <v>60</v>
      </c>
      <c r="K27" s="25">
        <v>19</v>
      </c>
    </row>
    <row r="28" spans="1:11" x14ac:dyDescent="0.25">
      <c r="A28" s="2">
        <v>21</v>
      </c>
      <c r="B28" s="2">
        <v>273</v>
      </c>
      <c r="C28" s="24">
        <v>2.4560185185185185E-2</v>
      </c>
      <c r="D28" s="25" t="s">
        <v>79</v>
      </c>
      <c r="E28" s="19" t="s">
        <v>77</v>
      </c>
      <c r="F28" s="25" t="s">
        <v>78</v>
      </c>
      <c r="G28" s="25" t="s">
        <v>70</v>
      </c>
      <c r="H28" s="25" t="s">
        <v>39</v>
      </c>
      <c r="I28" s="25">
        <v>282</v>
      </c>
      <c r="J28" s="25" t="s">
        <v>80</v>
      </c>
      <c r="K28" s="25">
        <v>20</v>
      </c>
    </row>
    <row r="29" spans="1:11" x14ac:dyDescent="0.25">
      <c r="A29" s="2">
        <v>22</v>
      </c>
      <c r="B29" s="2">
        <v>375</v>
      </c>
      <c r="C29" s="24">
        <v>2.4583333333333332E-2</v>
      </c>
      <c r="D29" s="25" t="s">
        <v>81</v>
      </c>
      <c r="E29" s="19" t="s">
        <v>30</v>
      </c>
      <c r="F29" s="25" t="s">
        <v>31</v>
      </c>
      <c r="G29" s="25" t="s">
        <v>31</v>
      </c>
      <c r="H29" s="25" t="s">
        <v>25</v>
      </c>
      <c r="I29" s="25">
        <v>281</v>
      </c>
      <c r="J29" s="25" t="s">
        <v>82</v>
      </c>
      <c r="K29" s="25">
        <v>21</v>
      </c>
    </row>
    <row r="30" spans="1:11" x14ac:dyDescent="0.25">
      <c r="A30" s="2">
        <v>23</v>
      </c>
      <c r="B30" s="2">
        <v>144</v>
      </c>
      <c r="C30" s="24">
        <v>2.4606481481481479E-2</v>
      </c>
      <c r="D30" s="25" t="s">
        <v>83</v>
      </c>
      <c r="E30" s="19" t="s">
        <v>84</v>
      </c>
      <c r="F30" s="25" t="s">
        <v>85</v>
      </c>
      <c r="G30" s="25" t="s">
        <v>85</v>
      </c>
      <c r="H30" s="25" t="s">
        <v>35</v>
      </c>
      <c r="I30" s="25">
        <v>280</v>
      </c>
      <c r="J30" s="25" t="s">
        <v>26</v>
      </c>
      <c r="K30" s="25">
        <v>22</v>
      </c>
    </row>
    <row r="31" spans="1:11" x14ac:dyDescent="0.25">
      <c r="A31" s="2">
        <v>24</v>
      </c>
      <c r="B31" s="2">
        <v>269</v>
      </c>
      <c r="C31" s="24">
        <v>2.4687499999999998E-2</v>
      </c>
      <c r="D31" s="25" t="s">
        <v>86</v>
      </c>
      <c r="E31" s="19" t="s">
        <v>77</v>
      </c>
      <c r="F31" s="25" t="s">
        <v>78</v>
      </c>
      <c r="G31" s="25" t="s">
        <v>70</v>
      </c>
      <c r="H31" s="25" t="s">
        <v>87</v>
      </c>
      <c r="I31" s="25">
        <v>279</v>
      </c>
      <c r="J31" s="25" t="s">
        <v>88</v>
      </c>
      <c r="K31" s="25">
        <v>23</v>
      </c>
    </row>
    <row r="32" spans="1:11" x14ac:dyDescent="0.25">
      <c r="A32" s="2">
        <v>25</v>
      </c>
      <c r="B32" s="2">
        <v>27</v>
      </c>
      <c r="C32" s="24">
        <v>2.480324074074074E-2</v>
      </c>
      <c r="D32" s="25" t="s">
        <v>89</v>
      </c>
      <c r="E32" s="19" t="s">
        <v>48</v>
      </c>
      <c r="F32" s="25" t="s">
        <v>49</v>
      </c>
      <c r="G32" s="25" t="s">
        <v>49</v>
      </c>
      <c r="H32" s="25" t="s">
        <v>35</v>
      </c>
      <c r="I32" s="25">
        <v>278</v>
      </c>
      <c r="J32" s="25" t="s">
        <v>26</v>
      </c>
      <c r="K32" s="25">
        <v>24</v>
      </c>
    </row>
    <row r="33" spans="1:11" x14ac:dyDescent="0.25">
      <c r="A33" s="2">
        <v>26</v>
      </c>
      <c r="B33" s="2">
        <v>412</v>
      </c>
      <c r="C33" s="24">
        <v>2.4907407407407406E-2</v>
      </c>
      <c r="D33" s="25" t="s">
        <v>90</v>
      </c>
      <c r="E33" s="19" t="s">
        <v>91</v>
      </c>
      <c r="F33" s="25" t="s">
        <v>92</v>
      </c>
      <c r="G33" s="25" t="s">
        <v>92</v>
      </c>
      <c r="H33" s="25" t="s">
        <v>72</v>
      </c>
      <c r="I33" s="25">
        <v>277</v>
      </c>
      <c r="J33" s="25" t="s">
        <v>73</v>
      </c>
      <c r="K33" s="25">
        <v>25</v>
      </c>
    </row>
    <row r="34" spans="1:11" x14ac:dyDescent="0.25">
      <c r="A34" s="2">
        <v>27</v>
      </c>
      <c r="B34" s="2">
        <v>474</v>
      </c>
      <c r="C34" s="24">
        <v>2.5104166666666664E-2</v>
      </c>
      <c r="D34" s="25" t="s">
        <v>93</v>
      </c>
      <c r="E34" s="19" t="s">
        <v>18</v>
      </c>
      <c r="F34" s="25" t="s">
        <v>19</v>
      </c>
      <c r="G34" s="25" t="s">
        <v>19</v>
      </c>
      <c r="H34" s="25" t="s">
        <v>39</v>
      </c>
      <c r="I34" s="25">
        <v>276</v>
      </c>
      <c r="J34" s="25" t="s">
        <v>46</v>
      </c>
      <c r="K34" s="25">
        <v>26</v>
      </c>
    </row>
    <row r="35" spans="1:11" x14ac:dyDescent="0.25">
      <c r="A35" s="2">
        <v>28</v>
      </c>
      <c r="B35" s="2">
        <v>846</v>
      </c>
      <c r="C35" s="24">
        <v>2.5150462962962961E-2</v>
      </c>
      <c r="D35" s="25" t="s">
        <v>94</v>
      </c>
      <c r="E35" s="19" t="s">
        <v>51</v>
      </c>
      <c r="F35" s="25" t="s">
        <v>52</v>
      </c>
      <c r="G35" s="25" t="s">
        <v>53</v>
      </c>
      <c r="H35" s="25" t="s">
        <v>20</v>
      </c>
      <c r="I35" s="25">
        <v>275</v>
      </c>
      <c r="J35" s="25" t="s">
        <v>21</v>
      </c>
      <c r="K35" s="25">
        <v>27</v>
      </c>
    </row>
    <row r="36" spans="1:11" x14ac:dyDescent="0.25">
      <c r="A36" s="2">
        <v>29</v>
      </c>
      <c r="B36" s="2">
        <v>583</v>
      </c>
      <c r="C36" s="24">
        <v>2.525462962962963E-2</v>
      </c>
      <c r="D36" s="25" t="s">
        <v>95</v>
      </c>
      <c r="E36" s="19" t="s">
        <v>62</v>
      </c>
      <c r="F36" s="25" t="s">
        <v>63</v>
      </c>
      <c r="G36" s="25" t="s">
        <v>63</v>
      </c>
      <c r="H36" s="25" t="s">
        <v>25</v>
      </c>
      <c r="I36" s="25">
        <v>274</v>
      </c>
      <c r="J36" s="25" t="s">
        <v>26</v>
      </c>
      <c r="K36" s="25">
        <v>28</v>
      </c>
    </row>
    <row r="37" spans="1:11" x14ac:dyDescent="0.25">
      <c r="A37" s="2">
        <v>30</v>
      </c>
      <c r="B37" s="2">
        <v>219</v>
      </c>
      <c r="C37" s="24">
        <v>2.5474537037037035E-2</v>
      </c>
      <c r="D37" s="25" t="s">
        <v>96</v>
      </c>
      <c r="E37" s="19" t="s">
        <v>41</v>
      </c>
      <c r="F37" s="25" t="s">
        <v>42</v>
      </c>
      <c r="G37" s="25" t="s">
        <v>43</v>
      </c>
      <c r="H37" s="25" t="s">
        <v>97</v>
      </c>
      <c r="I37" s="25">
        <v>199</v>
      </c>
      <c r="J37" s="25" t="s">
        <v>98</v>
      </c>
      <c r="K37" s="25">
        <v>29</v>
      </c>
    </row>
    <row r="38" spans="1:11" x14ac:dyDescent="0.25">
      <c r="A38" s="2">
        <v>31</v>
      </c>
      <c r="B38" s="2">
        <v>681</v>
      </c>
      <c r="C38" s="24">
        <v>2.5543981481481483E-2</v>
      </c>
      <c r="D38" s="25" t="s">
        <v>99</v>
      </c>
      <c r="E38" s="19" t="s">
        <v>68</v>
      </c>
      <c r="F38" s="25" t="s">
        <v>69</v>
      </c>
      <c r="G38" s="25" t="s">
        <v>70</v>
      </c>
      <c r="H38" s="25" t="s">
        <v>87</v>
      </c>
      <c r="I38" s="25">
        <v>273</v>
      </c>
      <c r="J38" s="25" t="s">
        <v>82</v>
      </c>
      <c r="K38" s="25">
        <v>30</v>
      </c>
    </row>
    <row r="39" spans="1:11" x14ac:dyDescent="0.25">
      <c r="A39" s="2">
        <v>32</v>
      </c>
      <c r="B39" s="2">
        <v>841</v>
      </c>
      <c r="C39" s="24">
        <v>2.5752314814814815E-2</v>
      </c>
      <c r="D39" s="25" t="s">
        <v>100</v>
      </c>
      <c r="E39" s="19" t="s">
        <v>101</v>
      </c>
      <c r="F39" s="25" t="s">
        <v>102</v>
      </c>
      <c r="G39" s="25" t="s">
        <v>102</v>
      </c>
      <c r="H39" s="25" t="s">
        <v>44</v>
      </c>
      <c r="I39" s="25">
        <v>272</v>
      </c>
      <c r="J39" s="25" t="s">
        <v>21</v>
      </c>
      <c r="K39" s="25">
        <v>31</v>
      </c>
    </row>
    <row r="40" spans="1:11" x14ac:dyDescent="0.25">
      <c r="A40" s="2">
        <v>33</v>
      </c>
      <c r="B40" s="2">
        <v>128</v>
      </c>
      <c r="C40" s="24">
        <v>2.5763888888888892E-2</v>
      </c>
      <c r="D40" s="25" t="s">
        <v>103</v>
      </c>
      <c r="E40" s="19" t="s">
        <v>84</v>
      </c>
      <c r="F40" s="25" t="s">
        <v>85</v>
      </c>
      <c r="G40" s="25" t="s">
        <v>85</v>
      </c>
      <c r="H40" s="25" t="s">
        <v>44</v>
      </c>
      <c r="I40" s="25">
        <v>271</v>
      </c>
      <c r="J40" s="25" t="s">
        <v>21</v>
      </c>
      <c r="K40" s="25">
        <v>32</v>
      </c>
    </row>
    <row r="41" spans="1:11" x14ac:dyDescent="0.25">
      <c r="A41" s="2">
        <v>34</v>
      </c>
      <c r="B41" s="2">
        <v>574</v>
      </c>
      <c r="C41" s="24">
        <v>2.6053240740740738E-2</v>
      </c>
      <c r="D41" s="25" t="s">
        <v>104</v>
      </c>
      <c r="E41" s="19" t="s">
        <v>62</v>
      </c>
      <c r="F41" s="25" t="s">
        <v>63</v>
      </c>
      <c r="G41" s="25" t="s">
        <v>63</v>
      </c>
      <c r="H41" s="25" t="s">
        <v>97</v>
      </c>
      <c r="I41" s="25">
        <v>198</v>
      </c>
      <c r="J41" s="25" t="s">
        <v>98</v>
      </c>
      <c r="K41" s="25">
        <v>33</v>
      </c>
    </row>
    <row r="42" spans="1:11" x14ac:dyDescent="0.25">
      <c r="A42" s="2">
        <v>35</v>
      </c>
      <c r="B42" s="2">
        <v>554</v>
      </c>
      <c r="C42" s="24">
        <v>2.6053240740740738E-2</v>
      </c>
      <c r="D42" s="25" t="s">
        <v>105</v>
      </c>
      <c r="E42" s="19" t="s">
        <v>62</v>
      </c>
      <c r="F42" s="25" t="s">
        <v>63</v>
      </c>
      <c r="G42" s="25" t="s">
        <v>63</v>
      </c>
      <c r="H42" s="25" t="s">
        <v>106</v>
      </c>
      <c r="I42" s="25">
        <v>197</v>
      </c>
      <c r="J42" s="25" t="s">
        <v>107</v>
      </c>
      <c r="K42" s="25">
        <v>34</v>
      </c>
    </row>
    <row r="43" spans="1:11" x14ac:dyDescent="0.25">
      <c r="A43" s="2">
        <v>36</v>
      </c>
      <c r="B43" s="2">
        <v>300</v>
      </c>
      <c r="C43" s="24">
        <v>2.6168981481481477E-2</v>
      </c>
      <c r="D43" s="25" t="s">
        <v>108</v>
      </c>
      <c r="E43" s="19" t="s">
        <v>23</v>
      </c>
      <c r="F43" s="25" t="s">
        <v>24</v>
      </c>
      <c r="G43" s="25" t="s">
        <v>24</v>
      </c>
      <c r="H43" s="25" t="s">
        <v>39</v>
      </c>
      <c r="I43" s="25">
        <v>270</v>
      </c>
      <c r="J43" s="25" t="s">
        <v>46</v>
      </c>
      <c r="K43" s="25">
        <v>35</v>
      </c>
    </row>
    <row r="44" spans="1:11" x14ac:dyDescent="0.25">
      <c r="A44" s="2">
        <v>37</v>
      </c>
      <c r="B44" s="2">
        <v>651</v>
      </c>
      <c r="C44" s="24">
        <v>2.6249999999999999E-2</v>
      </c>
      <c r="D44" s="25" t="s">
        <v>109</v>
      </c>
      <c r="E44" s="19" t="s">
        <v>51</v>
      </c>
      <c r="F44" s="25" t="s">
        <v>52</v>
      </c>
      <c r="G44" s="25" t="s">
        <v>53</v>
      </c>
      <c r="H44" s="25" t="s">
        <v>87</v>
      </c>
      <c r="I44" s="25">
        <v>269</v>
      </c>
      <c r="J44" s="25" t="s">
        <v>46</v>
      </c>
      <c r="K44" s="25">
        <v>36</v>
      </c>
    </row>
    <row r="45" spans="1:11" x14ac:dyDescent="0.25">
      <c r="A45" s="2">
        <v>38</v>
      </c>
      <c r="B45" s="2">
        <v>613</v>
      </c>
      <c r="C45" s="24">
        <v>2.6284722222222223E-2</v>
      </c>
      <c r="D45" s="25" t="s">
        <v>110</v>
      </c>
      <c r="E45" s="19" t="s">
        <v>51</v>
      </c>
      <c r="F45" s="25" t="s">
        <v>52</v>
      </c>
      <c r="G45" s="25" t="s">
        <v>53</v>
      </c>
      <c r="H45" s="25" t="s">
        <v>72</v>
      </c>
      <c r="I45" s="25">
        <v>268</v>
      </c>
      <c r="J45" s="25" t="s">
        <v>111</v>
      </c>
      <c r="K45" s="25">
        <v>37</v>
      </c>
    </row>
    <row r="46" spans="1:11" x14ac:dyDescent="0.25">
      <c r="A46" s="2">
        <v>39</v>
      </c>
      <c r="B46" s="2">
        <v>93</v>
      </c>
      <c r="C46" s="24">
        <v>2.6331018518518517E-2</v>
      </c>
      <c r="D46" s="25" t="s">
        <v>112</v>
      </c>
      <c r="E46" s="19" t="s">
        <v>113</v>
      </c>
      <c r="F46" s="25" t="s">
        <v>114</v>
      </c>
      <c r="G46" s="25" t="s">
        <v>114</v>
      </c>
      <c r="H46" s="25" t="s">
        <v>97</v>
      </c>
      <c r="I46" s="25">
        <v>196</v>
      </c>
      <c r="J46" s="25" t="s">
        <v>98</v>
      </c>
      <c r="K46" s="25">
        <v>38</v>
      </c>
    </row>
    <row r="47" spans="1:11" x14ac:dyDescent="0.25">
      <c r="A47" s="2">
        <v>40</v>
      </c>
      <c r="B47" s="2">
        <v>506</v>
      </c>
      <c r="C47" s="24">
        <v>2.6388888888888889E-2</v>
      </c>
      <c r="D47" s="25" t="s">
        <v>115</v>
      </c>
      <c r="E47" s="19" t="s">
        <v>55</v>
      </c>
      <c r="F47" s="25" t="s">
        <v>56</v>
      </c>
      <c r="G47" s="25" t="s">
        <v>57</v>
      </c>
      <c r="H47" s="25" t="s">
        <v>116</v>
      </c>
      <c r="I47" s="25">
        <v>195</v>
      </c>
      <c r="J47" s="25" t="s">
        <v>117</v>
      </c>
      <c r="K47" s="25">
        <v>39</v>
      </c>
    </row>
    <row r="48" spans="1:11" x14ac:dyDescent="0.25">
      <c r="A48" s="2">
        <v>41</v>
      </c>
      <c r="B48" s="2">
        <v>318</v>
      </c>
      <c r="C48" s="24">
        <v>2.642361111111111E-2</v>
      </c>
      <c r="D48" s="25" t="s">
        <v>118</v>
      </c>
      <c r="E48" s="19" t="s">
        <v>23</v>
      </c>
      <c r="F48" s="25" t="s">
        <v>24</v>
      </c>
      <c r="G48" s="25" t="s">
        <v>24</v>
      </c>
      <c r="H48" s="25" t="s">
        <v>119</v>
      </c>
      <c r="I48" s="25">
        <v>194</v>
      </c>
      <c r="J48" s="25" t="s">
        <v>117</v>
      </c>
      <c r="K48" s="25">
        <v>40</v>
      </c>
    </row>
    <row r="49" spans="1:11" x14ac:dyDescent="0.25">
      <c r="A49" s="2">
        <v>42</v>
      </c>
      <c r="B49" s="2">
        <v>647</v>
      </c>
      <c r="C49" s="24">
        <v>2.6446759259259264E-2</v>
      </c>
      <c r="D49" s="25" t="s">
        <v>120</v>
      </c>
      <c r="E49" s="19" t="s">
        <v>51</v>
      </c>
      <c r="F49" s="25" t="s">
        <v>52</v>
      </c>
      <c r="G49" s="25" t="s">
        <v>53</v>
      </c>
      <c r="H49" s="25" t="s">
        <v>97</v>
      </c>
      <c r="I49" s="25">
        <v>193</v>
      </c>
      <c r="J49" s="25" t="s">
        <v>98</v>
      </c>
      <c r="K49" s="25">
        <v>41</v>
      </c>
    </row>
    <row r="50" spans="1:11" x14ac:dyDescent="0.25">
      <c r="A50" s="2">
        <v>43</v>
      </c>
      <c r="B50" s="2">
        <v>612</v>
      </c>
      <c r="C50" s="24">
        <v>2.6550925925925926E-2</v>
      </c>
      <c r="D50" s="25" t="s">
        <v>121</v>
      </c>
      <c r="E50" s="19" t="s">
        <v>51</v>
      </c>
      <c r="F50" s="25" t="s">
        <v>52</v>
      </c>
      <c r="G50" s="25" t="s">
        <v>53</v>
      </c>
      <c r="H50" s="25" t="s">
        <v>87</v>
      </c>
      <c r="I50" s="25">
        <v>267</v>
      </c>
      <c r="J50" s="25" t="s">
        <v>80</v>
      </c>
      <c r="K50" s="25">
        <v>42</v>
      </c>
    </row>
    <row r="51" spans="1:11" x14ac:dyDescent="0.25">
      <c r="A51" s="2">
        <v>44</v>
      </c>
      <c r="B51" s="2">
        <v>158</v>
      </c>
      <c r="C51" s="24">
        <v>2.7037037037037037E-2</v>
      </c>
      <c r="D51" s="25" t="s">
        <v>122</v>
      </c>
      <c r="E51" s="19" t="s">
        <v>123</v>
      </c>
      <c r="F51" s="25" t="s">
        <v>124</v>
      </c>
      <c r="G51" s="25" t="s">
        <v>124</v>
      </c>
      <c r="H51" s="25" t="s">
        <v>44</v>
      </c>
      <c r="I51" s="25">
        <v>266</v>
      </c>
      <c r="J51" s="25" t="s">
        <v>21</v>
      </c>
      <c r="K51" s="25">
        <v>43</v>
      </c>
    </row>
    <row r="52" spans="1:11" x14ac:dyDescent="0.25">
      <c r="A52" s="2">
        <v>45</v>
      </c>
      <c r="B52" s="2">
        <v>446</v>
      </c>
      <c r="C52" s="24">
        <v>2.704861111111111E-2</v>
      </c>
      <c r="D52" s="25" t="s">
        <v>125</v>
      </c>
      <c r="E52" s="19" t="s">
        <v>18</v>
      </c>
      <c r="F52" s="25" t="s">
        <v>19</v>
      </c>
      <c r="G52" s="25" t="s">
        <v>19</v>
      </c>
      <c r="H52" s="25" t="s">
        <v>44</v>
      </c>
      <c r="I52" s="25">
        <v>265</v>
      </c>
      <c r="J52" s="25" t="s">
        <v>126</v>
      </c>
      <c r="K52" s="25">
        <v>44</v>
      </c>
    </row>
    <row r="53" spans="1:11" x14ac:dyDescent="0.25">
      <c r="A53" s="2">
        <v>46</v>
      </c>
      <c r="B53" s="2">
        <v>374</v>
      </c>
      <c r="C53" s="24">
        <v>2.7071759259259257E-2</v>
      </c>
      <c r="D53" s="25" t="s">
        <v>127</v>
      </c>
      <c r="E53" s="19" t="s">
        <v>30</v>
      </c>
      <c r="F53" s="25" t="s">
        <v>31</v>
      </c>
      <c r="G53" s="25" t="s">
        <v>31</v>
      </c>
      <c r="H53" s="25" t="s">
        <v>64</v>
      </c>
      <c r="I53" s="25">
        <v>192</v>
      </c>
      <c r="J53" s="25" t="s">
        <v>65</v>
      </c>
      <c r="K53" s="25">
        <v>45</v>
      </c>
    </row>
    <row r="54" spans="1:11" x14ac:dyDescent="0.25">
      <c r="A54" s="2">
        <v>47</v>
      </c>
      <c r="B54" s="2">
        <v>133</v>
      </c>
      <c r="C54" s="24">
        <v>2.7152777777777779E-2</v>
      </c>
      <c r="D54" s="25" t="s">
        <v>128</v>
      </c>
      <c r="E54" s="19" t="s">
        <v>84</v>
      </c>
      <c r="F54" s="25" t="s">
        <v>85</v>
      </c>
      <c r="G54" s="25" t="s">
        <v>85</v>
      </c>
      <c r="H54" s="25" t="s">
        <v>20</v>
      </c>
      <c r="I54" s="25">
        <v>264</v>
      </c>
      <c r="J54" s="25" t="s">
        <v>28</v>
      </c>
      <c r="K54" s="25">
        <v>46</v>
      </c>
    </row>
    <row r="55" spans="1:11" x14ac:dyDescent="0.25">
      <c r="A55" s="2">
        <v>48</v>
      </c>
      <c r="B55" s="2">
        <v>452</v>
      </c>
      <c r="C55" s="24">
        <v>2.7164351851851853E-2</v>
      </c>
      <c r="D55" s="25" t="s">
        <v>129</v>
      </c>
      <c r="E55" s="19" t="s">
        <v>18</v>
      </c>
      <c r="F55" s="25" t="s">
        <v>19</v>
      </c>
      <c r="G55" s="25" t="s">
        <v>19</v>
      </c>
      <c r="H55" s="25" t="s">
        <v>72</v>
      </c>
      <c r="I55" s="25">
        <v>263</v>
      </c>
      <c r="J55" s="25" t="s">
        <v>73</v>
      </c>
      <c r="K55" s="25">
        <v>47</v>
      </c>
    </row>
    <row r="56" spans="1:11" x14ac:dyDescent="0.25">
      <c r="A56" s="2">
        <v>49</v>
      </c>
      <c r="B56" s="2">
        <v>493</v>
      </c>
      <c r="C56" s="24">
        <v>2.7199074074074073E-2</v>
      </c>
      <c r="D56" s="25" t="s">
        <v>130</v>
      </c>
      <c r="E56" s="19" t="s">
        <v>55</v>
      </c>
      <c r="F56" s="25" t="s">
        <v>56</v>
      </c>
      <c r="G56" s="25" t="s">
        <v>57</v>
      </c>
      <c r="H56" s="25" t="s">
        <v>119</v>
      </c>
      <c r="I56" s="25">
        <v>191</v>
      </c>
      <c r="J56" s="25" t="s">
        <v>131</v>
      </c>
      <c r="K56" s="25">
        <v>48</v>
      </c>
    </row>
    <row r="57" spans="1:11" x14ac:dyDescent="0.25">
      <c r="A57" s="2">
        <v>50</v>
      </c>
      <c r="B57" s="2">
        <v>855</v>
      </c>
      <c r="C57" s="24">
        <v>2.7256944444444445E-2</v>
      </c>
      <c r="D57" s="25" t="s">
        <v>132</v>
      </c>
      <c r="E57" s="19" t="s">
        <v>48</v>
      </c>
      <c r="F57" s="25" t="s">
        <v>49</v>
      </c>
      <c r="G57" s="25" t="s">
        <v>49</v>
      </c>
      <c r="H57" s="25" t="s">
        <v>133</v>
      </c>
      <c r="I57" s="25">
        <v>190</v>
      </c>
      <c r="J57" s="25" t="s">
        <v>98</v>
      </c>
      <c r="K57" s="25">
        <v>49</v>
      </c>
    </row>
    <row r="58" spans="1:11" x14ac:dyDescent="0.25">
      <c r="A58" s="2">
        <v>51</v>
      </c>
      <c r="B58" s="2">
        <v>858</v>
      </c>
      <c r="C58" s="24">
        <v>2.7291666666666662E-2</v>
      </c>
      <c r="D58" s="25" t="s">
        <v>134</v>
      </c>
      <c r="E58" s="19" t="s">
        <v>51</v>
      </c>
      <c r="F58" s="25" t="s">
        <v>52</v>
      </c>
      <c r="G58" s="25" t="s">
        <v>53</v>
      </c>
      <c r="H58" s="25" t="s">
        <v>20</v>
      </c>
      <c r="I58" s="25">
        <v>262</v>
      </c>
      <c r="J58" s="25" t="s">
        <v>28</v>
      </c>
      <c r="K58" s="25">
        <v>50</v>
      </c>
    </row>
    <row r="59" spans="1:11" x14ac:dyDescent="0.25">
      <c r="A59" s="2">
        <v>52</v>
      </c>
      <c r="B59" s="2">
        <v>176</v>
      </c>
      <c r="C59" s="24">
        <v>2.7314814814814816E-2</v>
      </c>
      <c r="D59" s="25" t="s">
        <v>135</v>
      </c>
      <c r="E59" s="19" t="s">
        <v>123</v>
      </c>
      <c r="F59" s="25" t="s">
        <v>124</v>
      </c>
      <c r="G59" s="25" t="s">
        <v>124</v>
      </c>
      <c r="H59" s="25" t="s">
        <v>39</v>
      </c>
      <c r="I59" s="25">
        <v>261</v>
      </c>
      <c r="J59" s="25" t="s">
        <v>46</v>
      </c>
      <c r="K59" s="25">
        <v>51</v>
      </c>
    </row>
    <row r="60" spans="1:11" x14ac:dyDescent="0.25">
      <c r="A60" s="2">
        <v>53</v>
      </c>
      <c r="B60" s="2">
        <v>59</v>
      </c>
      <c r="C60" s="24">
        <v>2.7349537037037037E-2</v>
      </c>
      <c r="D60" s="25" t="s">
        <v>136</v>
      </c>
      <c r="E60" s="19" t="s">
        <v>48</v>
      </c>
      <c r="F60" s="25" t="s">
        <v>49</v>
      </c>
      <c r="G60" s="25" t="s">
        <v>49</v>
      </c>
      <c r="H60" s="25" t="s">
        <v>133</v>
      </c>
      <c r="I60" s="25">
        <v>189</v>
      </c>
      <c r="J60" s="25" t="s">
        <v>137</v>
      </c>
      <c r="K60" s="25">
        <v>52</v>
      </c>
    </row>
    <row r="61" spans="1:11" x14ac:dyDescent="0.25">
      <c r="A61" s="2">
        <v>54</v>
      </c>
      <c r="B61" s="2">
        <v>384</v>
      </c>
      <c r="C61" s="24">
        <v>2.736111111111111E-2</v>
      </c>
      <c r="D61" s="25" t="s">
        <v>138</v>
      </c>
      <c r="E61" s="19" t="s">
        <v>101</v>
      </c>
      <c r="F61" s="25" t="s">
        <v>102</v>
      </c>
      <c r="G61" s="25" t="s">
        <v>102</v>
      </c>
      <c r="H61" s="25" t="s">
        <v>87</v>
      </c>
      <c r="I61" s="25">
        <v>260</v>
      </c>
      <c r="J61" s="25" t="s">
        <v>46</v>
      </c>
      <c r="K61" s="25">
        <v>53</v>
      </c>
    </row>
    <row r="62" spans="1:11" x14ac:dyDescent="0.25">
      <c r="A62" s="2">
        <v>55</v>
      </c>
      <c r="B62" s="2">
        <v>404</v>
      </c>
      <c r="C62" s="24">
        <v>2.7476851851851853E-2</v>
      </c>
      <c r="D62" s="25" t="s">
        <v>139</v>
      </c>
      <c r="E62" s="19" t="s">
        <v>91</v>
      </c>
      <c r="F62" s="25" t="s">
        <v>92</v>
      </c>
      <c r="G62" s="25" t="s">
        <v>92</v>
      </c>
      <c r="H62" s="25" t="s">
        <v>133</v>
      </c>
      <c r="I62" s="25">
        <v>188</v>
      </c>
      <c r="J62" s="25" t="s">
        <v>98</v>
      </c>
      <c r="K62" s="25">
        <v>54</v>
      </c>
    </row>
    <row r="63" spans="1:11" x14ac:dyDescent="0.25">
      <c r="A63" s="2">
        <v>56</v>
      </c>
      <c r="B63" s="2">
        <v>536</v>
      </c>
      <c r="C63" s="24">
        <v>2.7650462962962963E-2</v>
      </c>
      <c r="D63" s="25" t="s">
        <v>140</v>
      </c>
      <c r="E63" s="19" t="s">
        <v>62</v>
      </c>
      <c r="F63" s="25" t="s">
        <v>63</v>
      </c>
      <c r="G63" s="25" t="s">
        <v>63</v>
      </c>
      <c r="H63" s="25" t="s">
        <v>64</v>
      </c>
      <c r="I63" s="25">
        <v>187</v>
      </c>
      <c r="J63" s="25" t="s">
        <v>141</v>
      </c>
      <c r="K63" s="25">
        <v>55</v>
      </c>
    </row>
    <row r="64" spans="1:11" x14ac:dyDescent="0.25">
      <c r="A64" s="2">
        <v>57</v>
      </c>
      <c r="B64" s="2">
        <v>264</v>
      </c>
      <c r="C64" s="24">
        <v>2.7754629629629629E-2</v>
      </c>
      <c r="D64" s="25" t="s">
        <v>142</v>
      </c>
      <c r="E64" s="19" t="s">
        <v>143</v>
      </c>
      <c r="F64" s="25" t="s">
        <v>144</v>
      </c>
      <c r="G64" s="25" t="s">
        <v>43</v>
      </c>
      <c r="H64" s="25" t="s">
        <v>87</v>
      </c>
      <c r="I64" s="25">
        <v>259</v>
      </c>
      <c r="J64" s="25" t="s">
        <v>80</v>
      </c>
      <c r="K64" s="25">
        <v>56</v>
      </c>
    </row>
    <row r="65" spans="1:11" x14ac:dyDescent="0.25">
      <c r="A65" s="2">
        <v>58</v>
      </c>
      <c r="B65" s="2">
        <v>573</v>
      </c>
      <c r="C65" s="24">
        <v>2.7800925925925923E-2</v>
      </c>
      <c r="D65" s="25" t="s">
        <v>145</v>
      </c>
      <c r="E65" s="19" t="s">
        <v>62</v>
      </c>
      <c r="F65" s="25" t="s">
        <v>63</v>
      </c>
      <c r="G65" s="25" t="s">
        <v>63</v>
      </c>
      <c r="H65" s="25" t="s">
        <v>146</v>
      </c>
      <c r="I65" s="25">
        <v>258</v>
      </c>
      <c r="J65" s="25" t="s">
        <v>73</v>
      </c>
      <c r="K65" s="25">
        <v>57</v>
      </c>
    </row>
    <row r="66" spans="1:11" x14ac:dyDescent="0.25">
      <c r="A66" s="2">
        <v>59</v>
      </c>
      <c r="B66" s="2">
        <v>223</v>
      </c>
      <c r="C66" s="24">
        <v>2.7870370370370368E-2</v>
      </c>
      <c r="D66" s="25" t="s">
        <v>147</v>
      </c>
      <c r="E66" s="19" t="s">
        <v>41</v>
      </c>
      <c r="F66" s="25" t="s">
        <v>42</v>
      </c>
      <c r="G66" s="25" t="s">
        <v>43</v>
      </c>
      <c r="H66" s="25" t="s">
        <v>87</v>
      </c>
      <c r="I66" s="25">
        <v>257</v>
      </c>
      <c r="J66" s="25" t="s">
        <v>88</v>
      </c>
      <c r="K66" s="25">
        <v>58</v>
      </c>
    </row>
    <row r="67" spans="1:11" x14ac:dyDescent="0.25">
      <c r="A67" s="2">
        <v>60</v>
      </c>
      <c r="B67" s="2">
        <v>382</v>
      </c>
      <c r="C67" s="24">
        <v>2.7974537037037034E-2</v>
      </c>
      <c r="D67" s="25" t="s">
        <v>148</v>
      </c>
      <c r="E67" s="19" t="s">
        <v>101</v>
      </c>
      <c r="F67" s="25" t="s">
        <v>102</v>
      </c>
      <c r="G67" s="25" t="s">
        <v>102</v>
      </c>
      <c r="H67" s="25" t="s">
        <v>116</v>
      </c>
      <c r="I67" s="25">
        <v>186</v>
      </c>
      <c r="J67" s="25" t="s">
        <v>117</v>
      </c>
      <c r="K67" s="25">
        <v>59</v>
      </c>
    </row>
    <row r="68" spans="1:11" x14ac:dyDescent="0.25">
      <c r="A68" s="2">
        <v>61</v>
      </c>
      <c r="B68" s="2">
        <v>145</v>
      </c>
      <c r="C68" s="24">
        <v>2.8159722222222221E-2</v>
      </c>
      <c r="D68" s="25" t="s">
        <v>149</v>
      </c>
      <c r="E68" s="19" t="s">
        <v>84</v>
      </c>
      <c r="F68" s="25" t="s">
        <v>85</v>
      </c>
      <c r="G68" s="25" t="s">
        <v>85</v>
      </c>
      <c r="H68" s="25" t="s">
        <v>106</v>
      </c>
      <c r="I68" s="25">
        <v>185</v>
      </c>
      <c r="J68" s="25" t="s">
        <v>65</v>
      </c>
      <c r="K68" s="25">
        <v>60</v>
      </c>
    </row>
    <row r="69" spans="1:11" x14ac:dyDescent="0.25">
      <c r="A69" s="2">
        <v>62</v>
      </c>
      <c r="B69" s="2">
        <v>649</v>
      </c>
      <c r="C69" s="24">
        <v>2.8171296296296302E-2</v>
      </c>
      <c r="D69" s="25" t="s">
        <v>150</v>
      </c>
      <c r="E69" s="19" t="s">
        <v>51</v>
      </c>
      <c r="F69" s="25" t="s">
        <v>52</v>
      </c>
      <c r="G69" s="25" t="s">
        <v>53</v>
      </c>
      <c r="H69" s="25" t="s">
        <v>87</v>
      </c>
      <c r="I69" s="25">
        <v>256</v>
      </c>
      <c r="J69" s="25" t="s">
        <v>88</v>
      </c>
      <c r="K69" s="25">
        <v>61</v>
      </c>
    </row>
    <row r="70" spans="1:11" x14ac:dyDescent="0.25">
      <c r="A70" s="2">
        <v>63</v>
      </c>
      <c r="B70" s="2">
        <v>827</v>
      </c>
      <c r="C70" s="24">
        <v>2.8194444444444442E-2</v>
      </c>
      <c r="D70" s="25" t="s">
        <v>151</v>
      </c>
      <c r="E70" s="19" t="s">
        <v>41</v>
      </c>
      <c r="F70" s="25" t="s">
        <v>42</v>
      </c>
      <c r="G70" s="25" t="s">
        <v>43</v>
      </c>
      <c r="H70" s="25" t="s">
        <v>25</v>
      </c>
      <c r="I70" s="25">
        <v>255</v>
      </c>
      <c r="J70" s="25" t="s">
        <v>26</v>
      </c>
      <c r="K70" s="25">
        <v>62</v>
      </c>
    </row>
    <row r="71" spans="1:11" x14ac:dyDescent="0.25">
      <c r="A71" s="2">
        <v>64</v>
      </c>
      <c r="B71" s="2">
        <v>523</v>
      </c>
      <c r="C71" s="24">
        <v>2.8414351851851847E-2</v>
      </c>
      <c r="D71" s="25" t="s">
        <v>152</v>
      </c>
      <c r="E71" s="19" t="s">
        <v>55</v>
      </c>
      <c r="F71" s="25" t="s">
        <v>56</v>
      </c>
      <c r="G71" s="25" t="s">
        <v>57</v>
      </c>
      <c r="H71" s="25" t="s">
        <v>146</v>
      </c>
      <c r="I71" s="25">
        <v>254</v>
      </c>
      <c r="J71" s="25" t="s">
        <v>73</v>
      </c>
      <c r="K71" s="25">
        <v>63</v>
      </c>
    </row>
    <row r="72" spans="1:11" x14ac:dyDescent="0.25">
      <c r="A72" s="2">
        <v>65</v>
      </c>
      <c r="B72" s="2">
        <v>150</v>
      </c>
      <c r="C72" s="24">
        <v>2.8506944444444442E-2</v>
      </c>
      <c r="D72" s="25" t="s">
        <v>153</v>
      </c>
      <c r="E72" s="19" t="s">
        <v>84</v>
      </c>
      <c r="F72" s="25" t="s">
        <v>85</v>
      </c>
      <c r="G72" s="25" t="s">
        <v>85</v>
      </c>
      <c r="H72" s="25" t="s">
        <v>154</v>
      </c>
      <c r="I72" s="25">
        <v>253</v>
      </c>
      <c r="J72" s="25" t="s">
        <v>73</v>
      </c>
      <c r="K72" s="25">
        <v>64</v>
      </c>
    </row>
    <row r="73" spans="1:11" x14ac:dyDescent="0.25">
      <c r="A73" s="2">
        <v>66</v>
      </c>
      <c r="B73" s="2">
        <v>10</v>
      </c>
      <c r="C73" s="24">
        <v>2.8715277777777781E-2</v>
      </c>
      <c r="D73" s="25" t="s">
        <v>155</v>
      </c>
      <c r="E73" s="19" t="s">
        <v>156</v>
      </c>
      <c r="F73" s="25" t="s">
        <v>157</v>
      </c>
      <c r="G73" s="25" t="s">
        <v>157</v>
      </c>
      <c r="H73" s="25" t="s">
        <v>44</v>
      </c>
      <c r="I73" s="25">
        <v>252</v>
      </c>
      <c r="J73" s="25" t="s">
        <v>21</v>
      </c>
      <c r="K73" s="25">
        <v>65</v>
      </c>
    </row>
    <row r="74" spans="1:11" x14ac:dyDescent="0.25">
      <c r="A74" s="2">
        <v>67</v>
      </c>
      <c r="B74" s="2">
        <v>26</v>
      </c>
      <c r="C74" s="24">
        <v>2.8749999999999998E-2</v>
      </c>
      <c r="D74" s="25" t="s">
        <v>158</v>
      </c>
      <c r="E74" s="19" t="s">
        <v>48</v>
      </c>
      <c r="F74" s="25" t="s">
        <v>49</v>
      </c>
      <c r="G74" s="25" t="s">
        <v>49</v>
      </c>
      <c r="H74" s="25" t="s">
        <v>154</v>
      </c>
      <c r="I74" s="25">
        <v>251</v>
      </c>
      <c r="J74" s="25" t="s">
        <v>73</v>
      </c>
      <c r="K74" s="25">
        <v>66</v>
      </c>
    </row>
    <row r="75" spans="1:11" x14ac:dyDescent="0.25">
      <c r="A75" s="2">
        <v>68</v>
      </c>
      <c r="B75" s="2">
        <v>606</v>
      </c>
      <c r="C75" s="24">
        <v>2.8761574074074075E-2</v>
      </c>
      <c r="D75" s="25" t="s">
        <v>159</v>
      </c>
      <c r="E75" s="19" t="s">
        <v>160</v>
      </c>
      <c r="F75" s="25" t="s">
        <v>161</v>
      </c>
      <c r="G75" s="25" t="s">
        <v>53</v>
      </c>
      <c r="H75" s="25" t="s">
        <v>25</v>
      </c>
      <c r="I75" s="25">
        <v>250</v>
      </c>
      <c r="J75" s="25" t="s">
        <v>60</v>
      </c>
      <c r="K75" s="25">
        <v>67</v>
      </c>
    </row>
    <row r="76" spans="1:11" x14ac:dyDescent="0.25">
      <c r="A76" s="2">
        <v>69</v>
      </c>
      <c r="B76" s="2">
        <v>50</v>
      </c>
      <c r="C76" s="24">
        <v>2.8796296296296296E-2</v>
      </c>
      <c r="D76" s="25" t="s">
        <v>162</v>
      </c>
      <c r="E76" s="19" t="s">
        <v>48</v>
      </c>
      <c r="F76" s="25" t="s">
        <v>49</v>
      </c>
      <c r="G76" s="25" t="s">
        <v>49</v>
      </c>
      <c r="H76" s="25" t="s">
        <v>87</v>
      </c>
      <c r="I76" s="25">
        <v>249</v>
      </c>
      <c r="J76" s="25" t="s">
        <v>46</v>
      </c>
      <c r="K76" s="25">
        <v>68</v>
      </c>
    </row>
    <row r="77" spans="1:11" x14ac:dyDescent="0.25">
      <c r="A77" s="2">
        <v>70</v>
      </c>
      <c r="B77" s="2">
        <v>336</v>
      </c>
      <c r="C77" s="24">
        <v>2.90162037037037E-2</v>
      </c>
      <c r="D77" s="25" t="s">
        <v>163</v>
      </c>
      <c r="E77" s="19" t="s">
        <v>33</v>
      </c>
      <c r="F77" s="25" t="s">
        <v>34</v>
      </c>
      <c r="G77" s="25" t="s">
        <v>34</v>
      </c>
      <c r="H77" s="25" t="s">
        <v>72</v>
      </c>
      <c r="I77" s="25">
        <v>248</v>
      </c>
      <c r="J77" s="25" t="s">
        <v>73</v>
      </c>
      <c r="K77" s="25">
        <v>69</v>
      </c>
    </row>
    <row r="78" spans="1:11" x14ac:dyDescent="0.25">
      <c r="A78" s="2">
        <v>71</v>
      </c>
      <c r="B78" s="2">
        <v>631</v>
      </c>
      <c r="C78" s="24">
        <v>2.9074074074074075E-2</v>
      </c>
      <c r="D78" s="25" t="s">
        <v>164</v>
      </c>
      <c r="E78" s="19" t="s">
        <v>51</v>
      </c>
      <c r="F78" s="25" t="s">
        <v>52</v>
      </c>
      <c r="G78" s="25" t="s">
        <v>53</v>
      </c>
      <c r="H78" s="25" t="s">
        <v>72</v>
      </c>
      <c r="I78" s="25">
        <v>247</v>
      </c>
      <c r="J78" s="25" t="s">
        <v>82</v>
      </c>
      <c r="K78" s="25">
        <v>70</v>
      </c>
    </row>
    <row r="79" spans="1:11" x14ac:dyDescent="0.25">
      <c r="A79" s="2">
        <v>72</v>
      </c>
      <c r="B79" s="2">
        <v>244</v>
      </c>
      <c r="C79" s="24">
        <v>2.9131944444444446E-2</v>
      </c>
      <c r="D79" s="25" t="s">
        <v>165</v>
      </c>
      <c r="E79" s="19" t="s">
        <v>166</v>
      </c>
      <c r="F79" s="25" t="s">
        <v>167</v>
      </c>
      <c r="G79" s="25" t="s">
        <v>43</v>
      </c>
      <c r="H79" s="25" t="s">
        <v>72</v>
      </c>
      <c r="I79" s="25">
        <v>246</v>
      </c>
      <c r="J79" s="25" t="s">
        <v>73</v>
      </c>
      <c r="K79" s="25">
        <v>71</v>
      </c>
    </row>
    <row r="80" spans="1:11" x14ac:dyDescent="0.25">
      <c r="A80" s="2">
        <v>73</v>
      </c>
      <c r="B80" s="2">
        <v>146</v>
      </c>
      <c r="C80" s="24">
        <v>2.9155092592592594E-2</v>
      </c>
      <c r="D80" s="25" t="s">
        <v>168</v>
      </c>
      <c r="E80" s="19" t="s">
        <v>84</v>
      </c>
      <c r="F80" s="25" t="s">
        <v>85</v>
      </c>
      <c r="G80" s="25" t="s">
        <v>85</v>
      </c>
      <c r="H80" s="25" t="s">
        <v>72</v>
      </c>
      <c r="I80" s="25">
        <v>245</v>
      </c>
      <c r="J80" s="25" t="s">
        <v>111</v>
      </c>
      <c r="K80" s="25">
        <v>72</v>
      </c>
    </row>
    <row r="81" spans="1:11" x14ac:dyDescent="0.25">
      <c r="A81" s="2">
        <v>74</v>
      </c>
      <c r="B81" s="2">
        <v>169</v>
      </c>
      <c r="C81" s="24">
        <v>2.9201388888888888E-2</v>
      </c>
      <c r="D81" s="25" t="s">
        <v>169</v>
      </c>
      <c r="E81" s="19" t="s">
        <v>123</v>
      </c>
      <c r="F81" s="25" t="s">
        <v>124</v>
      </c>
      <c r="G81" s="25" t="s">
        <v>124</v>
      </c>
      <c r="H81" s="25" t="s">
        <v>133</v>
      </c>
      <c r="I81" s="25">
        <v>184</v>
      </c>
      <c r="J81" s="25" t="s">
        <v>98</v>
      </c>
      <c r="K81" s="25">
        <v>73</v>
      </c>
    </row>
    <row r="82" spans="1:11" x14ac:dyDescent="0.25">
      <c r="A82" s="2">
        <v>75</v>
      </c>
      <c r="B82" s="2">
        <v>106</v>
      </c>
      <c r="C82" s="24">
        <v>2.9305555555555557E-2</v>
      </c>
      <c r="D82" s="25" t="s">
        <v>170</v>
      </c>
      <c r="E82" s="19" t="s">
        <v>113</v>
      </c>
      <c r="F82" s="25" t="s">
        <v>114</v>
      </c>
      <c r="G82" s="25" t="s">
        <v>114</v>
      </c>
      <c r="H82" s="25" t="s">
        <v>39</v>
      </c>
      <c r="I82" s="25">
        <v>244</v>
      </c>
      <c r="J82" s="25" t="s">
        <v>46</v>
      </c>
      <c r="K82" s="25">
        <v>74</v>
      </c>
    </row>
    <row r="83" spans="1:11" x14ac:dyDescent="0.25">
      <c r="A83" s="2">
        <v>76</v>
      </c>
      <c r="B83" s="2">
        <v>861</v>
      </c>
      <c r="C83" s="24">
        <v>2.9374999999999998E-2</v>
      </c>
      <c r="D83" s="25" t="s">
        <v>171</v>
      </c>
      <c r="E83" s="19">
        <v>0</v>
      </c>
      <c r="F83" s="25" t="s">
        <v>38</v>
      </c>
      <c r="G83" s="25" t="s">
        <v>38</v>
      </c>
      <c r="H83" s="25" t="s">
        <v>20</v>
      </c>
      <c r="I83" s="25" t="s">
        <v>38</v>
      </c>
      <c r="J83" s="25" t="s">
        <v>38</v>
      </c>
      <c r="K83" s="25" t="s">
        <v>38</v>
      </c>
    </row>
    <row r="84" spans="1:11" x14ac:dyDescent="0.25">
      <c r="A84" s="2">
        <v>77</v>
      </c>
      <c r="B84" s="2">
        <v>407</v>
      </c>
      <c r="C84" s="24">
        <v>2.9409722222222223E-2</v>
      </c>
      <c r="D84" s="25" t="s">
        <v>172</v>
      </c>
      <c r="E84" s="19" t="s">
        <v>91</v>
      </c>
      <c r="F84" s="25" t="s">
        <v>92</v>
      </c>
      <c r="G84" s="25" t="s">
        <v>92</v>
      </c>
      <c r="H84" s="25" t="s">
        <v>44</v>
      </c>
      <c r="I84" s="25">
        <v>243</v>
      </c>
      <c r="J84" s="25" t="s">
        <v>21</v>
      </c>
      <c r="K84" s="25">
        <v>75</v>
      </c>
    </row>
    <row r="85" spans="1:11" x14ac:dyDescent="0.25">
      <c r="A85" s="2">
        <v>78</v>
      </c>
      <c r="B85" s="2">
        <v>255</v>
      </c>
      <c r="C85" s="24">
        <v>2.9490740740740744E-2</v>
      </c>
      <c r="D85" s="25" t="s">
        <v>173</v>
      </c>
      <c r="E85" s="19" t="s">
        <v>143</v>
      </c>
      <c r="F85" s="25" t="s">
        <v>144</v>
      </c>
      <c r="G85" s="25" t="s">
        <v>43</v>
      </c>
      <c r="H85" s="25" t="s">
        <v>154</v>
      </c>
      <c r="I85" s="25">
        <v>242</v>
      </c>
      <c r="J85" s="25" t="s">
        <v>111</v>
      </c>
      <c r="K85" s="25">
        <v>76</v>
      </c>
    </row>
    <row r="86" spans="1:11" x14ac:dyDescent="0.25">
      <c r="A86" s="2">
        <v>79</v>
      </c>
      <c r="B86" s="2">
        <v>475</v>
      </c>
      <c r="C86" s="24">
        <v>2.9513888888888892E-2</v>
      </c>
      <c r="D86" s="25" t="s">
        <v>174</v>
      </c>
      <c r="E86" s="19" t="s">
        <v>18</v>
      </c>
      <c r="F86" s="25" t="s">
        <v>19</v>
      </c>
      <c r="G86" s="25" t="s">
        <v>19</v>
      </c>
      <c r="H86" s="25" t="s">
        <v>64</v>
      </c>
      <c r="I86" s="25">
        <v>183</v>
      </c>
      <c r="J86" s="25" t="s">
        <v>65</v>
      </c>
      <c r="K86" s="25">
        <v>77</v>
      </c>
    </row>
    <row r="87" spans="1:11" x14ac:dyDescent="0.25">
      <c r="A87" s="2">
        <v>80</v>
      </c>
      <c r="B87" s="2">
        <v>256</v>
      </c>
      <c r="C87" s="24">
        <v>2.9537037037037039E-2</v>
      </c>
      <c r="D87" s="25" t="s">
        <v>175</v>
      </c>
      <c r="E87" s="19" t="s">
        <v>143</v>
      </c>
      <c r="F87" s="25" t="s">
        <v>144</v>
      </c>
      <c r="G87" s="25" t="s">
        <v>43</v>
      </c>
      <c r="H87" s="25" t="s">
        <v>87</v>
      </c>
      <c r="I87" s="25">
        <v>241</v>
      </c>
      <c r="J87" s="25" t="s">
        <v>60</v>
      </c>
      <c r="K87" s="25">
        <v>78</v>
      </c>
    </row>
    <row r="88" spans="1:11" x14ac:dyDescent="0.25">
      <c r="A88" s="2">
        <v>81</v>
      </c>
      <c r="B88" s="2">
        <v>23</v>
      </c>
      <c r="C88" s="24">
        <v>2.9687500000000002E-2</v>
      </c>
      <c r="D88" s="25" t="s">
        <v>176</v>
      </c>
      <c r="E88" s="19" t="s">
        <v>48</v>
      </c>
      <c r="F88" s="25" t="s">
        <v>49</v>
      </c>
      <c r="G88" s="25" t="s">
        <v>49</v>
      </c>
      <c r="H88" s="25" t="s">
        <v>116</v>
      </c>
      <c r="I88" s="25">
        <v>182</v>
      </c>
      <c r="J88" s="25" t="s">
        <v>117</v>
      </c>
      <c r="K88" s="25">
        <v>79</v>
      </c>
    </row>
    <row r="89" spans="1:11" x14ac:dyDescent="0.25">
      <c r="A89" s="2">
        <v>82</v>
      </c>
      <c r="B89" s="2">
        <v>136</v>
      </c>
      <c r="C89" s="24">
        <v>3.0104166666666668E-2</v>
      </c>
      <c r="D89" s="25" t="s">
        <v>177</v>
      </c>
      <c r="E89" s="19" t="s">
        <v>84</v>
      </c>
      <c r="F89" s="25" t="s">
        <v>85</v>
      </c>
      <c r="G89" s="25" t="s">
        <v>85</v>
      </c>
      <c r="H89" s="25" t="s">
        <v>35</v>
      </c>
      <c r="I89" s="25">
        <v>240</v>
      </c>
      <c r="J89" s="25" t="s">
        <v>60</v>
      </c>
      <c r="K89" s="25">
        <v>80</v>
      </c>
    </row>
    <row r="90" spans="1:11" x14ac:dyDescent="0.25">
      <c r="A90" s="2">
        <v>83</v>
      </c>
      <c r="B90" s="2">
        <v>189</v>
      </c>
      <c r="C90" s="24">
        <v>3.0150462962962962E-2</v>
      </c>
      <c r="D90" s="25" t="s">
        <v>178</v>
      </c>
      <c r="E90" s="19" t="s">
        <v>123</v>
      </c>
      <c r="F90" s="25" t="s">
        <v>124</v>
      </c>
      <c r="G90" s="25" t="s">
        <v>124</v>
      </c>
      <c r="H90" s="25" t="s">
        <v>39</v>
      </c>
      <c r="I90" s="25">
        <v>239</v>
      </c>
      <c r="J90" s="25" t="s">
        <v>80</v>
      </c>
      <c r="K90" s="25">
        <v>81</v>
      </c>
    </row>
    <row r="91" spans="1:11" x14ac:dyDescent="0.25">
      <c r="A91" s="2">
        <v>84</v>
      </c>
      <c r="B91" s="2">
        <v>697</v>
      </c>
      <c r="C91" s="24">
        <v>3.0243055555555554E-2</v>
      </c>
      <c r="D91" s="25" t="s">
        <v>179</v>
      </c>
      <c r="E91" s="19" t="s">
        <v>123</v>
      </c>
      <c r="F91" s="25" t="s">
        <v>124</v>
      </c>
      <c r="G91" s="25" t="s">
        <v>124</v>
      </c>
      <c r="H91" s="25" t="s">
        <v>106</v>
      </c>
      <c r="I91" s="25">
        <v>181</v>
      </c>
      <c r="J91" s="25" t="s">
        <v>65</v>
      </c>
      <c r="K91" s="25">
        <v>82</v>
      </c>
    </row>
    <row r="92" spans="1:11" x14ac:dyDescent="0.25">
      <c r="A92" s="2">
        <v>85</v>
      </c>
      <c r="B92" s="2">
        <v>618</v>
      </c>
      <c r="C92" s="24">
        <v>3.0289351851851855E-2</v>
      </c>
      <c r="D92" s="25" t="s">
        <v>180</v>
      </c>
      <c r="E92" s="19" t="s">
        <v>51</v>
      </c>
      <c r="F92" s="25" t="s">
        <v>52</v>
      </c>
      <c r="G92" s="25" t="s">
        <v>53</v>
      </c>
      <c r="H92" s="25" t="s">
        <v>116</v>
      </c>
      <c r="I92" s="25">
        <v>180</v>
      </c>
      <c r="J92" s="25" t="s">
        <v>117</v>
      </c>
      <c r="K92" s="25">
        <v>83</v>
      </c>
    </row>
    <row r="93" spans="1:11" x14ac:dyDescent="0.25">
      <c r="A93" s="2">
        <v>86</v>
      </c>
      <c r="B93" s="2">
        <v>852</v>
      </c>
      <c r="C93" s="24">
        <v>3.0324074074074073E-2</v>
      </c>
      <c r="D93" s="25" t="s">
        <v>181</v>
      </c>
      <c r="E93" s="19" t="s">
        <v>123</v>
      </c>
      <c r="F93" s="25" t="s">
        <v>124</v>
      </c>
      <c r="G93" s="25" t="s">
        <v>124</v>
      </c>
      <c r="H93" s="25" t="s">
        <v>97</v>
      </c>
      <c r="I93" s="25">
        <v>179</v>
      </c>
      <c r="J93" s="25" t="s">
        <v>137</v>
      </c>
      <c r="K93" s="25">
        <v>84</v>
      </c>
    </row>
    <row r="94" spans="1:11" x14ac:dyDescent="0.25">
      <c r="A94" s="2">
        <v>87</v>
      </c>
      <c r="B94" s="2">
        <v>249</v>
      </c>
      <c r="C94" s="24">
        <v>3.0393518518518518E-2</v>
      </c>
      <c r="D94" s="25" t="s">
        <v>182</v>
      </c>
      <c r="E94" s="19" t="s">
        <v>166</v>
      </c>
      <c r="F94" s="25" t="s">
        <v>167</v>
      </c>
      <c r="G94" s="25" t="s">
        <v>43</v>
      </c>
      <c r="H94" s="25" t="s">
        <v>87</v>
      </c>
      <c r="I94" s="25">
        <v>238</v>
      </c>
      <c r="J94" s="25" t="s">
        <v>82</v>
      </c>
      <c r="K94" s="25">
        <v>85</v>
      </c>
    </row>
    <row r="95" spans="1:11" x14ac:dyDescent="0.25">
      <c r="A95" s="2">
        <v>88</v>
      </c>
      <c r="B95" s="2">
        <v>854</v>
      </c>
      <c r="C95" s="24">
        <v>3.0428240740740742E-2</v>
      </c>
      <c r="D95" s="25" t="s">
        <v>183</v>
      </c>
      <c r="E95" s="19" t="s">
        <v>48</v>
      </c>
      <c r="F95" s="25" t="s">
        <v>49</v>
      </c>
      <c r="G95" s="25" t="s">
        <v>49</v>
      </c>
      <c r="H95" s="25" t="s">
        <v>119</v>
      </c>
      <c r="I95" s="25">
        <v>178</v>
      </c>
      <c r="J95" s="25" t="s">
        <v>131</v>
      </c>
      <c r="K95" s="25">
        <v>86</v>
      </c>
    </row>
    <row r="96" spans="1:11" x14ac:dyDescent="0.25">
      <c r="A96" s="2">
        <v>89</v>
      </c>
      <c r="B96" s="2">
        <v>565</v>
      </c>
      <c r="C96" s="24">
        <v>3.0462962962962966E-2</v>
      </c>
      <c r="D96" s="25" t="s">
        <v>184</v>
      </c>
      <c r="E96" s="19" t="s">
        <v>62</v>
      </c>
      <c r="F96" s="25" t="s">
        <v>63</v>
      </c>
      <c r="G96" s="25" t="s">
        <v>63</v>
      </c>
      <c r="H96" s="25" t="s">
        <v>133</v>
      </c>
      <c r="I96" s="25">
        <v>177</v>
      </c>
      <c r="J96" s="25" t="s">
        <v>137</v>
      </c>
      <c r="K96" s="25">
        <v>87</v>
      </c>
    </row>
    <row r="97" spans="1:11" x14ac:dyDescent="0.25">
      <c r="A97" s="2">
        <v>90</v>
      </c>
      <c r="B97" s="2">
        <v>288</v>
      </c>
      <c r="C97" s="24">
        <v>3.0543981481481481E-2</v>
      </c>
      <c r="D97" s="25" t="s">
        <v>185</v>
      </c>
      <c r="E97" s="19" t="s">
        <v>23</v>
      </c>
      <c r="F97" s="25" t="s">
        <v>24</v>
      </c>
      <c r="G97" s="25" t="s">
        <v>24</v>
      </c>
      <c r="H97" s="25" t="s">
        <v>119</v>
      </c>
      <c r="I97" s="25">
        <v>176</v>
      </c>
      <c r="J97" s="25" t="s">
        <v>131</v>
      </c>
      <c r="K97" s="25">
        <v>88</v>
      </c>
    </row>
    <row r="98" spans="1:11" x14ac:dyDescent="0.25">
      <c r="A98" s="2">
        <v>91</v>
      </c>
      <c r="B98" s="2">
        <v>638</v>
      </c>
      <c r="C98" s="24">
        <v>3.0601851851851852E-2</v>
      </c>
      <c r="D98" s="25" t="s">
        <v>186</v>
      </c>
      <c r="E98" s="19" t="s">
        <v>51</v>
      </c>
      <c r="F98" s="25" t="s">
        <v>52</v>
      </c>
      <c r="G98" s="25" t="s">
        <v>53</v>
      </c>
      <c r="H98" s="25" t="s">
        <v>119</v>
      </c>
      <c r="I98" s="25">
        <v>175</v>
      </c>
      <c r="J98" s="25" t="s">
        <v>131</v>
      </c>
      <c r="K98" s="25">
        <v>89</v>
      </c>
    </row>
    <row r="99" spans="1:11" x14ac:dyDescent="0.25">
      <c r="A99" s="2">
        <v>92</v>
      </c>
      <c r="B99" s="2">
        <v>853</v>
      </c>
      <c r="C99" s="24">
        <v>3.0601851851851852E-2</v>
      </c>
      <c r="D99" s="25" t="s">
        <v>187</v>
      </c>
      <c r="E99" s="19" t="s">
        <v>160</v>
      </c>
      <c r="F99" s="25" t="s">
        <v>161</v>
      </c>
      <c r="G99" s="25" t="s">
        <v>53</v>
      </c>
      <c r="H99" s="25" t="s">
        <v>97</v>
      </c>
      <c r="I99" s="25">
        <v>174</v>
      </c>
      <c r="J99" s="25" t="s">
        <v>137</v>
      </c>
      <c r="K99" s="25">
        <v>90</v>
      </c>
    </row>
    <row r="100" spans="1:11" x14ac:dyDescent="0.25">
      <c r="A100" s="2">
        <v>93</v>
      </c>
      <c r="B100" s="2">
        <v>627</v>
      </c>
      <c r="C100" s="24">
        <v>3.0659722222222224E-2</v>
      </c>
      <c r="D100" s="25" t="s">
        <v>188</v>
      </c>
      <c r="E100" s="19" t="s">
        <v>51</v>
      </c>
      <c r="F100" s="25" t="s">
        <v>52</v>
      </c>
      <c r="G100" s="25" t="s">
        <v>53</v>
      </c>
      <c r="H100" s="25" t="s">
        <v>87</v>
      </c>
      <c r="I100" s="25">
        <v>237</v>
      </c>
      <c r="J100" s="25" t="s">
        <v>126</v>
      </c>
      <c r="K100" s="25">
        <v>91</v>
      </c>
    </row>
    <row r="101" spans="1:11" x14ac:dyDescent="0.25">
      <c r="A101" s="2">
        <v>94</v>
      </c>
      <c r="B101" s="2">
        <v>154</v>
      </c>
      <c r="C101" s="24">
        <v>3.0763888888888886E-2</v>
      </c>
      <c r="D101" s="25" t="s">
        <v>189</v>
      </c>
      <c r="E101" s="19" t="s">
        <v>84</v>
      </c>
      <c r="F101" s="25" t="s">
        <v>85</v>
      </c>
      <c r="G101" s="25" t="s">
        <v>85</v>
      </c>
      <c r="H101" s="25" t="s">
        <v>72</v>
      </c>
      <c r="I101" s="25">
        <v>236</v>
      </c>
      <c r="J101" s="25" t="s">
        <v>46</v>
      </c>
      <c r="K101" s="25">
        <v>92</v>
      </c>
    </row>
    <row r="102" spans="1:11" x14ac:dyDescent="0.25">
      <c r="A102" s="2">
        <v>95</v>
      </c>
      <c r="B102" s="2">
        <v>140</v>
      </c>
      <c r="C102" s="24">
        <v>3.0833333333333334E-2</v>
      </c>
      <c r="D102" s="25" t="s">
        <v>190</v>
      </c>
      <c r="E102" s="19" t="s">
        <v>84</v>
      </c>
      <c r="F102" s="25" t="s">
        <v>85</v>
      </c>
      <c r="G102" s="25" t="s">
        <v>85</v>
      </c>
      <c r="H102" s="25" t="s">
        <v>87</v>
      </c>
      <c r="I102" s="25">
        <v>235</v>
      </c>
      <c r="J102" s="25" t="s">
        <v>80</v>
      </c>
      <c r="K102" s="25">
        <v>93</v>
      </c>
    </row>
    <row r="103" spans="1:11" x14ac:dyDescent="0.25">
      <c r="A103" s="2">
        <v>96</v>
      </c>
      <c r="B103" s="2">
        <v>447</v>
      </c>
      <c r="C103" s="24">
        <v>3.0844907407407404E-2</v>
      </c>
      <c r="D103" s="25" t="s">
        <v>191</v>
      </c>
      <c r="E103" s="19" t="s">
        <v>18</v>
      </c>
      <c r="F103" s="25" t="s">
        <v>19</v>
      </c>
      <c r="G103" s="25" t="s">
        <v>19</v>
      </c>
      <c r="H103" s="25" t="s">
        <v>39</v>
      </c>
      <c r="I103" s="25">
        <v>234</v>
      </c>
      <c r="J103" s="25" t="s">
        <v>80</v>
      </c>
      <c r="K103" s="25">
        <v>94</v>
      </c>
    </row>
    <row r="104" spans="1:11" x14ac:dyDescent="0.25">
      <c r="A104" s="2">
        <v>97</v>
      </c>
      <c r="B104" s="2">
        <v>338</v>
      </c>
      <c r="C104" s="24">
        <v>3.0879629629629632E-2</v>
      </c>
      <c r="D104" s="25" t="s">
        <v>192</v>
      </c>
      <c r="E104" s="19" t="s">
        <v>33</v>
      </c>
      <c r="F104" s="25" t="s">
        <v>34</v>
      </c>
      <c r="G104" s="25" t="s">
        <v>34</v>
      </c>
      <c r="H104" s="25" t="s">
        <v>193</v>
      </c>
      <c r="I104" s="25">
        <v>173</v>
      </c>
      <c r="J104" s="25" t="s">
        <v>194</v>
      </c>
      <c r="K104" s="25">
        <v>95</v>
      </c>
    </row>
    <row r="105" spans="1:11" x14ac:dyDescent="0.25">
      <c r="A105" s="2">
        <v>98</v>
      </c>
      <c r="B105" s="2">
        <v>259</v>
      </c>
      <c r="C105" s="24">
        <v>3.1134259259259261E-2</v>
      </c>
      <c r="D105" s="25" t="s">
        <v>195</v>
      </c>
      <c r="E105" s="19" t="s">
        <v>143</v>
      </c>
      <c r="F105" s="25" t="s">
        <v>144</v>
      </c>
      <c r="G105" s="25" t="s">
        <v>43</v>
      </c>
      <c r="H105" s="25" t="s">
        <v>87</v>
      </c>
      <c r="I105" s="25">
        <v>233</v>
      </c>
      <c r="J105" s="25" t="s">
        <v>28</v>
      </c>
      <c r="K105" s="25">
        <v>96</v>
      </c>
    </row>
    <row r="106" spans="1:11" x14ac:dyDescent="0.25">
      <c r="A106" s="2">
        <v>99</v>
      </c>
      <c r="B106" s="2">
        <v>810</v>
      </c>
      <c r="C106" s="24">
        <v>3.1319444444444448E-2</v>
      </c>
      <c r="D106" s="25" t="s">
        <v>196</v>
      </c>
      <c r="E106" s="19">
        <v>0</v>
      </c>
      <c r="F106" s="25" t="s">
        <v>38</v>
      </c>
      <c r="G106" s="25" t="s">
        <v>38</v>
      </c>
      <c r="H106" s="25" t="s">
        <v>116</v>
      </c>
      <c r="I106" s="25" t="s">
        <v>38</v>
      </c>
      <c r="J106" s="25" t="s">
        <v>38</v>
      </c>
      <c r="K106" s="25" t="s">
        <v>38</v>
      </c>
    </row>
    <row r="107" spans="1:11" x14ac:dyDescent="0.25">
      <c r="A107" s="2">
        <v>100</v>
      </c>
      <c r="B107" s="2">
        <v>343</v>
      </c>
      <c r="C107" s="24">
        <v>3.1412037037037037E-2</v>
      </c>
      <c r="D107" s="25" t="s">
        <v>197</v>
      </c>
      <c r="E107" s="19" t="s">
        <v>33</v>
      </c>
      <c r="F107" s="25" t="s">
        <v>34</v>
      </c>
      <c r="G107" s="25" t="s">
        <v>34</v>
      </c>
      <c r="H107" s="25" t="s">
        <v>146</v>
      </c>
      <c r="I107" s="25">
        <v>232</v>
      </c>
      <c r="J107" s="25" t="s">
        <v>111</v>
      </c>
      <c r="K107" s="25">
        <v>97</v>
      </c>
    </row>
    <row r="108" spans="1:11" x14ac:dyDescent="0.25">
      <c r="A108" s="2">
        <v>101</v>
      </c>
      <c r="B108" s="2">
        <v>301</v>
      </c>
      <c r="C108" s="24">
        <v>3.1516203703703706E-2</v>
      </c>
      <c r="D108" s="25" t="s">
        <v>198</v>
      </c>
      <c r="E108" s="19" t="s">
        <v>23</v>
      </c>
      <c r="F108" s="25" t="s">
        <v>24</v>
      </c>
      <c r="G108" s="25" t="s">
        <v>24</v>
      </c>
      <c r="H108" s="25" t="s">
        <v>193</v>
      </c>
      <c r="I108" s="25">
        <v>172</v>
      </c>
      <c r="J108" s="25" t="s">
        <v>194</v>
      </c>
      <c r="K108" s="25">
        <v>98</v>
      </c>
    </row>
    <row r="109" spans="1:11" x14ac:dyDescent="0.25">
      <c r="A109" s="2">
        <v>102</v>
      </c>
      <c r="B109" s="2">
        <v>673</v>
      </c>
      <c r="C109" s="24">
        <v>3.15625E-2</v>
      </c>
      <c r="D109" s="25" t="s">
        <v>199</v>
      </c>
      <c r="E109" s="19" t="s">
        <v>68</v>
      </c>
      <c r="F109" s="25" t="s">
        <v>69</v>
      </c>
      <c r="G109" s="25" t="s">
        <v>70</v>
      </c>
      <c r="H109" s="25" t="s">
        <v>119</v>
      </c>
      <c r="I109" s="25">
        <v>171</v>
      </c>
      <c r="J109" s="25" t="s">
        <v>117</v>
      </c>
      <c r="K109" s="25">
        <v>99</v>
      </c>
    </row>
    <row r="110" spans="1:11" x14ac:dyDescent="0.25">
      <c r="A110" s="2">
        <v>103</v>
      </c>
      <c r="B110" s="2">
        <v>839</v>
      </c>
      <c r="C110" s="24">
        <v>3.1585648148148147E-2</v>
      </c>
      <c r="D110" s="25" t="s">
        <v>200</v>
      </c>
      <c r="E110" s="19">
        <v>0</v>
      </c>
      <c r="F110" s="25" t="s">
        <v>38</v>
      </c>
      <c r="G110" s="25" t="s">
        <v>38</v>
      </c>
      <c r="H110" s="25" t="s">
        <v>133</v>
      </c>
      <c r="I110" s="25" t="s">
        <v>38</v>
      </c>
      <c r="J110" s="25" t="s">
        <v>38</v>
      </c>
      <c r="K110" s="25" t="s">
        <v>38</v>
      </c>
    </row>
    <row r="111" spans="1:11" x14ac:dyDescent="0.25">
      <c r="A111" s="2">
        <v>104</v>
      </c>
      <c r="B111" s="2">
        <v>712</v>
      </c>
      <c r="C111" s="24">
        <v>3.1689814814814816E-2</v>
      </c>
      <c r="D111" s="25" t="s">
        <v>201</v>
      </c>
      <c r="E111" s="19" t="s">
        <v>101</v>
      </c>
      <c r="F111" s="25" t="s">
        <v>102</v>
      </c>
      <c r="G111" s="25" t="s">
        <v>102</v>
      </c>
      <c r="H111" s="25" t="s">
        <v>97</v>
      </c>
      <c r="I111" s="25">
        <v>170</v>
      </c>
      <c r="J111" s="25" t="s">
        <v>98</v>
      </c>
      <c r="K111" s="25">
        <v>100</v>
      </c>
    </row>
    <row r="112" spans="1:11" x14ac:dyDescent="0.25">
      <c r="A112" s="2">
        <v>105</v>
      </c>
      <c r="B112" s="2">
        <v>54</v>
      </c>
      <c r="C112" s="24">
        <v>3.1851851851851853E-2</v>
      </c>
      <c r="D112" s="25" t="s">
        <v>202</v>
      </c>
      <c r="E112" s="19" t="s">
        <v>48</v>
      </c>
      <c r="F112" s="25" t="s">
        <v>49</v>
      </c>
      <c r="G112" s="25" t="s">
        <v>49</v>
      </c>
      <c r="H112" s="25" t="s">
        <v>87</v>
      </c>
      <c r="I112" s="25">
        <v>231</v>
      </c>
      <c r="J112" s="25" t="s">
        <v>80</v>
      </c>
      <c r="K112" s="25">
        <v>101</v>
      </c>
    </row>
    <row r="113" spans="1:11" x14ac:dyDescent="0.25">
      <c r="A113" s="2">
        <v>106</v>
      </c>
      <c r="B113" s="2">
        <v>847</v>
      </c>
      <c r="C113" s="24">
        <v>3.1886574074074074E-2</v>
      </c>
      <c r="D113" s="25" t="s">
        <v>203</v>
      </c>
      <c r="E113" s="19" t="s">
        <v>51</v>
      </c>
      <c r="F113" s="25" t="s">
        <v>52</v>
      </c>
      <c r="G113" s="25" t="s">
        <v>53</v>
      </c>
      <c r="H113" s="25" t="s">
        <v>119</v>
      </c>
      <c r="I113" s="25">
        <v>169</v>
      </c>
      <c r="J113" s="25" t="s">
        <v>65</v>
      </c>
      <c r="K113" s="25">
        <v>102</v>
      </c>
    </row>
    <row r="114" spans="1:11" x14ac:dyDescent="0.25">
      <c r="A114" s="2">
        <v>107</v>
      </c>
      <c r="B114" s="2">
        <v>262</v>
      </c>
      <c r="C114" s="24">
        <v>3.2002314814814817E-2</v>
      </c>
      <c r="D114" s="25" t="s">
        <v>204</v>
      </c>
      <c r="E114" s="19" t="s">
        <v>143</v>
      </c>
      <c r="F114" s="25" t="s">
        <v>144</v>
      </c>
      <c r="G114" s="25" t="s">
        <v>43</v>
      </c>
      <c r="H114" s="25" t="s">
        <v>116</v>
      </c>
      <c r="I114" s="25">
        <v>168</v>
      </c>
      <c r="J114" s="25" t="s">
        <v>117</v>
      </c>
      <c r="K114" s="25">
        <v>103</v>
      </c>
    </row>
    <row r="115" spans="1:11" x14ac:dyDescent="0.25">
      <c r="A115" s="2">
        <v>108</v>
      </c>
      <c r="B115" s="2">
        <v>843</v>
      </c>
      <c r="C115" s="24">
        <v>3.2129629629629626E-2</v>
      </c>
      <c r="D115" s="25" t="s">
        <v>205</v>
      </c>
      <c r="E115" s="19" t="s">
        <v>51</v>
      </c>
      <c r="F115" s="25" t="s">
        <v>52</v>
      </c>
      <c r="G115" s="25" t="s">
        <v>53</v>
      </c>
      <c r="H115" s="25" t="s">
        <v>64</v>
      </c>
      <c r="I115" s="25">
        <v>167</v>
      </c>
      <c r="J115" s="25" t="s">
        <v>107</v>
      </c>
      <c r="K115" s="25">
        <v>104</v>
      </c>
    </row>
    <row r="116" spans="1:11" x14ac:dyDescent="0.25">
      <c r="A116" s="2">
        <v>109</v>
      </c>
      <c r="B116" s="2">
        <v>842</v>
      </c>
      <c r="C116" s="24">
        <v>3.2175925925925927E-2</v>
      </c>
      <c r="D116" s="25" t="s">
        <v>206</v>
      </c>
      <c r="E116" s="19" t="s">
        <v>51</v>
      </c>
      <c r="F116" s="25" t="s">
        <v>52</v>
      </c>
      <c r="G116" s="25" t="s">
        <v>53</v>
      </c>
      <c r="H116" s="25" t="s">
        <v>146</v>
      </c>
      <c r="I116" s="25">
        <v>230</v>
      </c>
      <c r="J116" s="25" t="s">
        <v>207</v>
      </c>
      <c r="K116" s="25">
        <v>105</v>
      </c>
    </row>
    <row r="117" spans="1:11" x14ac:dyDescent="0.25">
      <c r="A117" s="2">
        <v>110</v>
      </c>
      <c r="B117" s="2">
        <v>610</v>
      </c>
      <c r="C117" s="24">
        <v>3.2187500000000001E-2</v>
      </c>
      <c r="D117" s="25" t="s">
        <v>208</v>
      </c>
      <c r="E117" s="19" t="s">
        <v>51</v>
      </c>
      <c r="F117" s="25" t="s">
        <v>52</v>
      </c>
      <c r="G117" s="25" t="s">
        <v>53</v>
      </c>
      <c r="H117" s="25" t="s">
        <v>25</v>
      </c>
      <c r="I117" s="25">
        <v>229</v>
      </c>
      <c r="J117" s="25" t="s">
        <v>209</v>
      </c>
      <c r="K117" s="25">
        <v>106</v>
      </c>
    </row>
    <row r="118" spans="1:11" x14ac:dyDescent="0.25">
      <c r="A118" s="2">
        <v>111</v>
      </c>
      <c r="B118" s="2">
        <v>845</v>
      </c>
      <c r="C118" s="24">
        <v>3.2187500000000001E-2</v>
      </c>
      <c r="D118" s="25" t="s">
        <v>210</v>
      </c>
      <c r="E118" s="19" t="s">
        <v>51</v>
      </c>
      <c r="F118" s="25" t="s">
        <v>52</v>
      </c>
      <c r="G118" s="25" t="s">
        <v>53</v>
      </c>
      <c r="H118" s="25" t="s">
        <v>97</v>
      </c>
      <c r="I118" s="25">
        <v>166</v>
      </c>
      <c r="J118" s="25" t="s">
        <v>141</v>
      </c>
      <c r="K118" s="25">
        <v>107</v>
      </c>
    </row>
    <row r="119" spans="1:11" x14ac:dyDescent="0.25">
      <c r="A119" s="2">
        <v>112</v>
      </c>
      <c r="B119" s="2">
        <v>710</v>
      </c>
      <c r="C119" s="24">
        <v>3.2361111111111111E-2</v>
      </c>
      <c r="D119" s="25" t="s">
        <v>211</v>
      </c>
      <c r="E119" s="19" t="s">
        <v>48</v>
      </c>
      <c r="F119" s="25" t="s">
        <v>49</v>
      </c>
      <c r="G119" s="25" t="s">
        <v>49</v>
      </c>
      <c r="H119" s="25" t="s">
        <v>97</v>
      </c>
      <c r="I119" s="25">
        <v>165</v>
      </c>
      <c r="J119" s="25" t="s">
        <v>65</v>
      </c>
      <c r="K119" s="25">
        <v>108</v>
      </c>
    </row>
    <row r="120" spans="1:11" x14ac:dyDescent="0.25">
      <c r="A120" s="2">
        <v>113</v>
      </c>
      <c r="B120" s="2">
        <v>848</v>
      </c>
      <c r="C120" s="24">
        <v>3.2372685185185185E-2</v>
      </c>
      <c r="D120" s="25" t="s">
        <v>212</v>
      </c>
      <c r="E120" s="19" t="s">
        <v>48</v>
      </c>
      <c r="F120" s="25" t="s">
        <v>49</v>
      </c>
      <c r="G120" s="25" t="s">
        <v>49</v>
      </c>
      <c r="H120" s="25" t="s">
        <v>87</v>
      </c>
      <c r="I120" s="25">
        <v>228</v>
      </c>
      <c r="J120" s="25" t="s">
        <v>88</v>
      </c>
      <c r="K120" s="25">
        <v>109</v>
      </c>
    </row>
    <row r="121" spans="1:11" x14ac:dyDescent="0.25">
      <c r="A121" s="2">
        <v>114</v>
      </c>
      <c r="B121" s="2">
        <v>181</v>
      </c>
      <c r="C121" s="24">
        <v>3.2442129629629633E-2</v>
      </c>
      <c r="D121" s="25" t="s">
        <v>213</v>
      </c>
      <c r="E121" s="19" t="s">
        <v>123</v>
      </c>
      <c r="F121" s="25" t="s">
        <v>124</v>
      </c>
      <c r="G121" s="25" t="s">
        <v>124</v>
      </c>
      <c r="H121" s="25" t="s">
        <v>97</v>
      </c>
      <c r="I121" s="25">
        <v>164</v>
      </c>
      <c r="J121" s="25" t="s">
        <v>107</v>
      </c>
      <c r="K121" s="25">
        <v>110</v>
      </c>
    </row>
    <row r="122" spans="1:11" x14ac:dyDescent="0.25">
      <c r="A122" s="2">
        <v>115</v>
      </c>
      <c r="B122" s="2">
        <v>589</v>
      </c>
      <c r="C122" s="24">
        <v>3.259259259259259E-2</v>
      </c>
      <c r="D122" s="25" t="s">
        <v>214</v>
      </c>
      <c r="E122" s="19" t="s">
        <v>160</v>
      </c>
      <c r="F122" s="25" t="s">
        <v>161</v>
      </c>
      <c r="G122" s="25" t="s">
        <v>53</v>
      </c>
      <c r="H122" s="25" t="s">
        <v>215</v>
      </c>
      <c r="I122" s="25">
        <v>163</v>
      </c>
      <c r="J122" s="25" t="s">
        <v>194</v>
      </c>
      <c r="K122" s="25">
        <v>111</v>
      </c>
    </row>
    <row r="123" spans="1:11" x14ac:dyDescent="0.25">
      <c r="A123" s="2">
        <v>116</v>
      </c>
      <c r="B123" s="2">
        <v>439</v>
      </c>
      <c r="C123" s="24">
        <v>3.2673611111111105E-2</v>
      </c>
      <c r="D123" s="25" t="s">
        <v>216</v>
      </c>
      <c r="E123" s="19" t="s">
        <v>18</v>
      </c>
      <c r="F123" s="25" t="s">
        <v>19</v>
      </c>
      <c r="G123" s="25" t="s">
        <v>19</v>
      </c>
      <c r="H123" s="25" t="s">
        <v>64</v>
      </c>
      <c r="I123" s="25">
        <v>162</v>
      </c>
      <c r="J123" s="25" t="s">
        <v>107</v>
      </c>
      <c r="K123" s="25">
        <v>112</v>
      </c>
    </row>
    <row r="124" spans="1:11" x14ac:dyDescent="0.25">
      <c r="A124" s="2">
        <v>117</v>
      </c>
      <c r="B124" s="2">
        <v>867</v>
      </c>
      <c r="C124" s="24">
        <v>3.2696759259259259E-2</v>
      </c>
      <c r="D124" s="25" t="s">
        <v>217</v>
      </c>
      <c r="E124" s="19" t="s">
        <v>101</v>
      </c>
      <c r="F124" s="25" t="s">
        <v>102</v>
      </c>
      <c r="G124" s="25" t="s">
        <v>102</v>
      </c>
      <c r="H124" s="25" t="s">
        <v>39</v>
      </c>
      <c r="I124" s="25">
        <v>227</v>
      </c>
      <c r="J124" s="25" t="s">
        <v>80</v>
      </c>
      <c r="K124" s="25">
        <v>113</v>
      </c>
    </row>
    <row r="125" spans="1:11" x14ac:dyDescent="0.25">
      <c r="A125" s="2">
        <v>118</v>
      </c>
      <c r="B125" s="2">
        <v>857</v>
      </c>
      <c r="C125" s="24">
        <v>3.2847222222222222E-2</v>
      </c>
      <c r="D125" s="25" t="s">
        <v>218</v>
      </c>
      <c r="E125" s="19" t="s">
        <v>18</v>
      </c>
      <c r="F125" s="25" t="s">
        <v>19</v>
      </c>
      <c r="G125" s="25" t="s">
        <v>19</v>
      </c>
      <c r="H125" s="25" t="s">
        <v>39</v>
      </c>
      <c r="I125" s="25">
        <v>226</v>
      </c>
      <c r="J125" s="25" t="s">
        <v>88</v>
      </c>
      <c r="K125" s="25">
        <v>114</v>
      </c>
    </row>
    <row r="126" spans="1:11" x14ac:dyDescent="0.25">
      <c r="A126" s="2">
        <v>119</v>
      </c>
      <c r="B126" s="2">
        <v>199</v>
      </c>
      <c r="C126" s="24">
        <v>3.2870370370370376E-2</v>
      </c>
      <c r="D126" s="25" t="s">
        <v>219</v>
      </c>
      <c r="E126" s="19" t="s">
        <v>123</v>
      </c>
      <c r="F126" s="25" t="s">
        <v>124</v>
      </c>
      <c r="G126" s="25" t="s">
        <v>124</v>
      </c>
      <c r="H126" s="25" t="s">
        <v>35</v>
      </c>
      <c r="I126" s="25">
        <v>225</v>
      </c>
      <c r="J126" s="25" t="s">
        <v>26</v>
      </c>
      <c r="K126" s="25">
        <v>115</v>
      </c>
    </row>
    <row r="127" spans="1:11" x14ac:dyDescent="0.25">
      <c r="A127" s="2">
        <v>120</v>
      </c>
      <c r="B127" s="2">
        <v>646</v>
      </c>
      <c r="C127" s="24">
        <v>3.2881944444444443E-2</v>
      </c>
      <c r="D127" s="25" t="s">
        <v>220</v>
      </c>
      <c r="E127" s="19" t="s">
        <v>51</v>
      </c>
      <c r="F127" s="25" t="s">
        <v>52</v>
      </c>
      <c r="G127" s="25" t="s">
        <v>53</v>
      </c>
      <c r="H127" s="25" t="s">
        <v>193</v>
      </c>
      <c r="I127" s="25">
        <v>161</v>
      </c>
      <c r="J127" s="25" t="s">
        <v>221</v>
      </c>
      <c r="K127" s="25">
        <v>116</v>
      </c>
    </row>
    <row r="128" spans="1:11" x14ac:dyDescent="0.25">
      <c r="A128" s="2">
        <v>121</v>
      </c>
      <c r="B128" s="2">
        <v>64</v>
      </c>
      <c r="C128" s="24">
        <v>3.2916666666666664E-2</v>
      </c>
      <c r="D128" s="25" t="s">
        <v>222</v>
      </c>
      <c r="E128" s="19" t="s">
        <v>48</v>
      </c>
      <c r="F128" s="25" t="s">
        <v>49</v>
      </c>
      <c r="G128" s="25" t="s">
        <v>49</v>
      </c>
      <c r="H128" s="25" t="s">
        <v>64</v>
      </c>
      <c r="I128" s="25">
        <v>160</v>
      </c>
      <c r="J128" s="25" t="s">
        <v>107</v>
      </c>
      <c r="K128" s="25">
        <v>117</v>
      </c>
    </row>
    <row r="129" spans="1:11" x14ac:dyDescent="0.25">
      <c r="A129" s="2">
        <v>122</v>
      </c>
      <c r="B129" s="2">
        <v>287</v>
      </c>
      <c r="C129" s="24">
        <v>3.3136574074074075E-2</v>
      </c>
      <c r="D129" s="25" t="s">
        <v>223</v>
      </c>
      <c r="E129" s="19" t="s">
        <v>23</v>
      </c>
      <c r="F129" s="25" t="s">
        <v>24</v>
      </c>
      <c r="G129" s="25" t="s">
        <v>24</v>
      </c>
      <c r="H129" s="25" t="s">
        <v>154</v>
      </c>
      <c r="I129" s="25">
        <v>224</v>
      </c>
      <c r="J129" s="25" t="s">
        <v>73</v>
      </c>
      <c r="K129" s="25">
        <v>118</v>
      </c>
    </row>
    <row r="130" spans="1:11" x14ac:dyDescent="0.25">
      <c r="A130" s="2">
        <v>123</v>
      </c>
      <c r="B130" s="2">
        <v>325</v>
      </c>
      <c r="C130" s="24">
        <v>3.3402777777777774E-2</v>
      </c>
      <c r="D130" s="25" t="s">
        <v>224</v>
      </c>
      <c r="E130" s="19" t="s">
        <v>23</v>
      </c>
      <c r="F130" s="25" t="s">
        <v>24</v>
      </c>
      <c r="G130" s="25" t="s">
        <v>24</v>
      </c>
      <c r="H130" s="25" t="s">
        <v>146</v>
      </c>
      <c r="I130" s="25">
        <v>223</v>
      </c>
      <c r="J130" s="25" t="s">
        <v>111</v>
      </c>
      <c r="K130" s="25">
        <v>119</v>
      </c>
    </row>
    <row r="131" spans="1:11" x14ac:dyDescent="0.25">
      <c r="A131" s="2">
        <v>124</v>
      </c>
      <c r="B131" s="2">
        <v>141</v>
      </c>
      <c r="C131" s="24">
        <v>3.3449074074074069E-2</v>
      </c>
      <c r="D131" s="25" t="s">
        <v>225</v>
      </c>
      <c r="E131" s="19" t="s">
        <v>84</v>
      </c>
      <c r="F131" s="25" t="s">
        <v>85</v>
      </c>
      <c r="G131" s="25" t="s">
        <v>85</v>
      </c>
      <c r="H131" s="25" t="s">
        <v>119</v>
      </c>
      <c r="I131" s="25">
        <v>159</v>
      </c>
      <c r="J131" s="25" t="s">
        <v>117</v>
      </c>
      <c r="K131" s="25">
        <v>120</v>
      </c>
    </row>
    <row r="132" spans="1:11" x14ac:dyDescent="0.25">
      <c r="A132" s="2">
        <v>125</v>
      </c>
      <c r="B132" s="2">
        <v>383</v>
      </c>
      <c r="C132" s="24">
        <v>3.349537037037037E-2</v>
      </c>
      <c r="D132" s="25" t="s">
        <v>226</v>
      </c>
      <c r="E132" s="19" t="s">
        <v>101</v>
      </c>
      <c r="F132" s="25" t="s">
        <v>102</v>
      </c>
      <c r="G132" s="25" t="s">
        <v>102</v>
      </c>
      <c r="H132" s="25" t="s">
        <v>119</v>
      </c>
      <c r="I132" s="25">
        <v>158</v>
      </c>
      <c r="J132" s="25" t="s">
        <v>131</v>
      </c>
      <c r="K132" s="25">
        <v>121</v>
      </c>
    </row>
    <row r="133" spans="1:11" x14ac:dyDescent="0.25">
      <c r="A133" s="2">
        <v>126</v>
      </c>
      <c r="B133" s="2">
        <v>246</v>
      </c>
      <c r="C133" s="24">
        <v>3.3541666666666664E-2</v>
      </c>
      <c r="D133" s="25" t="s">
        <v>227</v>
      </c>
      <c r="E133" s="19" t="s">
        <v>166</v>
      </c>
      <c r="F133" s="25" t="s">
        <v>167</v>
      </c>
      <c r="G133" s="25" t="s">
        <v>43</v>
      </c>
      <c r="H133" s="25" t="s">
        <v>25</v>
      </c>
      <c r="I133" s="25">
        <v>222</v>
      </c>
      <c r="J133" s="25" t="s">
        <v>126</v>
      </c>
      <c r="K133" s="25">
        <v>122</v>
      </c>
    </row>
    <row r="134" spans="1:11" x14ac:dyDescent="0.25">
      <c r="A134" s="2">
        <v>127</v>
      </c>
      <c r="B134" s="2">
        <v>298</v>
      </c>
      <c r="C134" s="24">
        <v>3.3564814814814818E-2</v>
      </c>
      <c r="D134" s="25" t="s">
        <v>228</v>
      </c>
      <c r="E134" s="19" t="s">
        <v>23</v>
      </c>
      <c r="F134" s="25" t="s">
        <v>24</v>
      </c>
      <c r="G134" s="25" t="s">
        <v>24</v>
      </c>
      <c r="H134" s="25" t="s">
        <v>97</v>
      </c>
      <c r="I134" s="25">
        <v>157</v>
      </c>
      <c r="J134" s="25" t="s">
        <v>98</v>
      </c>
      <c r="K134" s="25">
        <v>123</v>
      </c>
    </row>
    <row r="135" spans="1:11" x14ac:dyDescent="0.25">
      <c r="A135" s="2">
        <v>128</v>
      </c>
      <c r="B135" s="2">
        <v>299</v>
      </c>
      <c r="C135" s="24">
        <v>3.3576388888888892E-2</v>
      </c>
      <c r="D135" s="25" t="s">
        <v>229</v>
      </c>
      <c r="E135" s="19" t="s">
        <v>23</v>
      </c>
      <c r="F135" s="25" t="s">
        <v>24</v>
      </c>
      <c r="G135" s="25" t="s">
        <v>24</v>
      </c>
      <c r="H135" s="25" t="s">
        <v>25</v>
      </c>
      <c r="I135" s="25">
        <v>221</v>
      </c>
      <c r="J135" s="25" t="s">
        <v>60</v>
      </c>
      <c r="K135" s="25">
        <v>124</v>
      </c>
    </row>
    <row r="136" spans="1:11" x14ac:dyDescent="0.25">
      <c r="A136" s="2">
        <v>129</v>
      </c>
      <c r="B136" s="2">
        <v>186</v>
      </c>
      <c r="C136" s="24">
        <v>3.3657407407407407E-2</v>
      </c>
      <c r="D136" s="25" t="s">
        <v>230</v>
      </c>
      <c r="E136" s="19" t="s">
        <v>123</v>
      </c>
      <c r="F136" s="25" t="s">
        <v>124</v>
      </c>
      <c r="G136" s="25" t="s">
        <v>124</v>
      </c>
      <c r="H136" s="25" t="s">
        <v>133</v>
      </c>
      <c r="I136" s="25">
        <v>156</v>
      </c>
      <c r="J136" s="25" t="s">
        <v>141</v>
      </c>
      <c r="K136" s="25">
        <v>125</v>
      </c>
    </row>
    <row r="137" spans="1:11" x14ac:dyDescent="0.25">
      <c r="A137" s="2">
        <v>130</v>
      </c>
      <c r="B137" s="2">
        <v>304</v>
      </c>
      <c r="C137" s="24">
        <v>3.3761574074074076E-2</v>
      </c>
      <c r="D137" s="25" t="s">
        <v>231</v>
      </c>
      <c r="E137" s="19" t="s">
        <v>23</v>
      </c>
      <c r="F137" s="25" t="s">
        <v>24</v>
      </c>
      <c r="G137" s="25" t="s">
        <v>24</v>
      </c>
      <c r="H137" s="25" t="s">
        <v>193</v>
      </c>
      <c r="I137" s="25">
        <v>155</v>
      </c>
      <c r="J137" s="25" t="s">
        <v>221</v>
      </c>
      <c r="K137" s="25">
        <v>126</v>
      </c>
    </row>
    <row r="138" spans="1:11" x14ac:dyDescent="0.25">
      <c r="A138" s="2">
        <v>131</v>
      </c>
      <c r="B138" s="2">
        <v>471</v>
      </c>
      <c r="C138" s="24">
        <v>3.4050925925925922E-2</v>
      </c>
      <c r="D138" s="25" t="s">
        <v>232</v>
      </c>
      <c r="E138" s="19" t="s">
        <v>18</v>
      </c>
      <c r="F138" s="25" t="s">
        <v>19</v>
      </c>
      <c r="G138" s="25" t="s">
        <v>19</v>
      </c>
      <c r="H138" s="25" t="s">
        <v>154</v>
      </c>
      <c r="I138" s="25">
        <v>220</v>
      </c>
      <c r="J138" s="25" t="s">
        <v>111</v>
      </c>
      <c r="K138" s="25">
        <v>127</v>
      </c>
    </row>
    <row r="139" spans="1:11" x14ac:dyDescent="0.25">
      <c r="A139" s="2">
        <v>132</v>
      </c>
      <c r="B139" s="2">
        <v>400</v>
      </c>
      <c r="C139" s="24">
        <v>3.4247685185185187E-2</v>
      </c>
      <c r="D139" s="25" t="s">
        <v>233</v>
      </c>
      <c r="E139" s="19" t="s">
        <v>101</v>
      </c>
      <c r="F139" s="25" t="s">
        <v>102</v>
      </c>
      <c r="G139" s="25" t="s">
        <v>102</v>
      </c>
      <c r="H139" s="25" t="s">
        <v>87</v>
      </c>
      <c r="I139" s="25">
        <v>219</v>
      </c>
      <c r="J139" s="25" t="s">
        <v>88</v>
      </c>
      <c r="K139" s="25">
        <v>128</v>
      </c>
    </row>
    <row r="140" spans="1:11" x14ac:dyDescent="0.25">
      <c r="A140" s="2">
        <v>133</v>
      </c>
      <c r="B140" s="2">
        <v>856</v>
      </c>
      <c r="C140" s="24">
        <v>3.4351851851851849E-2</v>
      </c>
      <c r="D140" s="25" t="s">
        <v>234</v>
      </c>
      <c r="E140" s="19" t="s">
        <v>48</v>
      </c>
      <c r="F140" s="25" t="s">
        <v>49</v>
      </c>
      <c r="G140" s="25" t="s">
        <v>49</v>
      </c>
      <c r="H140" s="25" t="s">
        <v>87</v>
      </c>
      <c r="I140" s="25">
        <v>218</v>
      </c>
      <c r="J140" s="25" t="s">
        <v>60</v>
      </c>
      <c r="K140" s="25">
        <v>129</v>
      </c>
    </row>
    <row r="141" spans="1:11" x14ac:dyDescent="0.25">
      <c r="A141" s="2">
        <v>134</v>
      </c>
      <c r="B141" s="2">
        <v>453</v>
      </c>
      <c r="C141" s="24">
        <v>3.4652777777777775E-2</v>
      </c>
      <c r="D141" s="25" t="s">
        <v>235</v>
      </c>
      <c r="E141" s="19" t="s">
        <v>18</v>
      </c>
      <c r="F141" s="25" t="s">
        <v>19</v>
      </c>
      <c r="G141" s="25" t="s">
        <v>19</v>
      </c>
      <c r="H141" s="25" t="s">
        <v>64</v>
      </c>
      <c r="I141" s="25">
        <v>154</v>
      </c>
      <c r="J141" s="25" t="s">
        <v>141</v>
      </c>
      <c r="K141" s="25">
        <v>130</v>
      </c>
    </row>
    <row r="142" spans="1:11" x14ac:dyDescent="0.25">
      <c r="A142" s="2">
        <v>135</v>
      </c>
      <c r="B142" s="2">
        <v>656</v>
      </c>
      <c r="C142" s="24">
        <v>3.471064814814815E-2</v>
      </c>
      <c r="D142" s="25" t="s">
        <v>236</v>
      </c>
      <c r="E142" s="19" t="s">
        <v>68</v>
      </c>
      <c r="F142" s="25" t="s">
        <v>69</v>
      </c>
      <c r="G142" s="25" t="s">
        <v>70</v>
      </c>
      <c r="H142" s="25" t="s">
        <v>39</v>
      </c>
      <c r="I142" s="25">
        <v>217</v>
      </c>
      <c r="J142" s="25" t="s">
        <v>21</v>
      </c>
      <c r="K142" s="25">
        <v>131</v>
      </c>
    </row>
    <row r="143" spans="1:11" x14ac:dyDescent="0.25">
      <c r="A143" s="2">
        <v>136</v>
      </c>
      <c r="B143" s="2">
        <v>859</v>
      </c>
      <c r="C143" s="24">
        <v>3.4814814814814812E-2</v>
      </c>
      <c r="D143" s="25" t="s">
        <v>237</v>
      </c>
      <c r="E143" s="19" t="s">
        <v>18</v>
      </c>
      <c r="F143" s="25" t="s">
        <v>19</v>
      </c>
      <c r="G143" s="25" t="s">
        <v>19</v>
      </c>
      <c r="H143" s="25" t="s">
        <v>116</v>
      </c>
      <c r="I143" s="25">
        <v>153</v>
      </c>
      <c r="J143" s="25" t="s">
        <v>117</v>
      </c>
      <c r="K143" s="25">
        <v>132</v>
      </c>
    </row>
    <row r="144" spans="1:11" x14ac:dyDescent="0.25">
      <c r="A144" s="2">
        <v>137</v>
      </c>
      <c r="B144" s="2">
        <v>863</v>
      </c>
      <c r="C144" s="24">
        <v>3.5196759259259254E-2</v>
      </c>
      <c r="D144" s="25" t="s">
        <v>238</v>
      </c>
      <c r="E144" s="19" t="s">
        <v>239</v>
      </c>
      <c r="F144" s="25" t="s">
        <v>38</v>
      </c>
      <c r="G144" s="25" t="s">
        <v>38</v>
      </c>
      <c r="H144" s="25" t="s">
        <v>72</v>
      </c>
      <c r="I144" s="25" t="s">
        <v>38</v>
      </c>
      <c r="J144" s="25" t="s">
        <v>38</v>
      </c>
      <c r="K144" s="25" t="s">
        <v>38</v>
      </c>
    </row>
    <row r="145" spans="1:11" x14ac:dyDescent="0.25">
      <c r="A145" s="2">
        <v>138</v>
      </c>
      <c r="B145" s="2">
        <v>849</v>
      </c>
      <c r="C145" s="24">
        <v>3.5219907407407408E-2</v>
      </c>
      <c r="D145" s="25" t="s">
        <v>240</v>
      </c>
      <c r="E145" s="19" t="s">
        <v>48</v>
      </c>
      <c r="F145" s="25" t="s">
        <v>49</v>
      </c>
      <c r="G145" s="25" t="s">
        <v>49</v>
      </c>
      <c r="H145" s="25" t="s">
        <v>116</v>
      </c>
      <c r="I145" s="25">
        <v>152</v>
      </c>
      <c r="J145" s="25" t="s">
        <v>141</v>
      </c>
      <c r="K145" s="25">
        <v>133</v>
      </c>
    </row>
    <row r="146" spans="1:11" x14ac:dyDescent="0.25">
      <c r="A146" s="2">
        <v>139</v>
      </c>
      <c r="B146" s="2">
        <v>21</v>
      </c>
      <c r="C146" s="24">
        <v>3.5231481481481482E-2</v>
      </c>
      <c r="D146" s="25" t="s">
        <v>241</v>
      </c>
      <c r="E146" s="19" t="s">
        <v>48</v>
      </c>
      <c r="F146" s="25" t="s">
        <v>49</v>
      </c>
      <c r="G146" s="25" t="s">
        <v>49</v>
      </c>
      <c r="H146" s="25" t="s">
        <v>193</v>
      </c>
      <c r="I146" s="25">
        <v>151</v>
      </c>
      <c r="J146" s="25" t="s">
        <v>194</v>
      </c>
      <c r="K146" s="25">
        <v>134</v>
      </c>
    </row>
    <row r="147" spans="1:11" x14ac:dyDescent="0.25">
      <c r="A147" s="2">
        <v>140</v>
      </c>
      <c r="B147" s="2">
        <v>284</v>
      </c>
      <c r="C147" s="24">
        <v>3.5243055555555555E-2</v>
      </c>
      <c r="D147" s="25" t="s">
        <v>242</v>
      </c>
      <c r="E147" s="19" t="s">
        <v>77</v>
      </c>
      <c r="F147" s="25" t="s">
        <v>78</v>
      </c>
      <c r="G147" s="25" t="s">
        <v>70</v>
      </c>
      <c r="H147" s="25" t="s">
        <v>72</v>
      </c>
      <c r="I147" s="25">
        <v>216</v>
      </c>
      <c r="J147" s="25" t="s">
        <v>73</v>
      </c>
      <c r="K147" s="25">
        <v>135</v>
      </c>
    </row>
    <row r="148" spans="1:11" x14ac:dyDescent="0.25">
      <c r="A148" s="2">
        <v>141</v>
      </c>
      <c r="B148" s="2">
        <v>457</v>
      </c>
      <c r="C148" s="24">
        <v>3.5393518518518519E-2</v>
      </c>
      <c r="D148" s="25" t="s">
        <v>243</v>
      </c>
      <c r="E148" s="19" t="s">
        <v>18</v>
      </c>
      <c r="F148" s="25" t="s">
        <v>19</v>
      </c>
      <c r="G148" s="25" t="s">
        <v>19</v>
      </c>
      <c r="H148" s="25" t="s">
        <v>215</v>
      </c>
      <c r="I148" s="25">
        <v>150</v>
      </c>
      <c r="J148" s="25" t="s">
        <v>194</v>
      </c>
      <c r="K148" s="25">
        <v>136</v>
      </c>
    </row>
    <row r="149" spans="1:11" x14ac:dyDescent="0.25">
      <c r="A149" s="2">
        <v>142</v>
      </c>
      <c r="B149" s="2">
        <v>9</v>
      </c>
      <c r="C149" s="24">
        <v>3.5451388888888886E-2</v>
      </c>
      <c r="D149" s="25" t="s">
        <v>244</v>
      </c>
      <c r="E149" s="19" t="s">
        <v>156</v>
      </c>
      <c r="F149" s="25" t="s">
        <v>157</v>
      </c>
      <c r="G149" s="25" t="s">
        <v>157</v>
      </c>
      <c r="H149" s="25" t="s">
        <v>106</v>
      </c>
      <c r="I149" s="25">
        <v>149</v>
      </c>
      <c r="J149" s="25" t="s">
        <v>65</v>
      </c>
      <c r="K149" s="25">
        <v>137</v>
      </c>
    </row>
    <row r="150" spans="1:11" x14ac:dyDescent="0.25">
      <c r="A150" s="2">
        <v>143</v>
      </c>
      <c r="B150" s="2">
        <v>611</v>
      </c>
      <c r="C150" s="24">
        <v>3.5578703703703703E-2</v>
      </c>
      <c r="D150" s="25" t="s">
        <v>245</v>
      </c>
      <c r="E150" s="19" t="s">
        <v>51</v>
      </c>
      <c r="F150" s="25" t="s">
        <v>52</v>
      </c>
      <c r="G150" s="25" t="s">
        <v>53</v>
      </c>
      <c r="H150" s="25" t="s">
        <v>215</v>
      </c>
      <c r="I150" s="25">
        <v>148</v>
      </c>
      <c r="J150" s="25" t="s">
        <v>246</v>
      </c>
      <c r="K150" s="25">
        <v>138</v>
      </c>
    </row>
    <row r="151" spans="1:11" x14ac:dyDescent="0.25">
      <c r="A151" s="2">
        <v>144</v>
      </c>
      <c r="B151" s="2">
        <v>865</v>
      </c>
      <c r="C151" s="24">
        <v>3.560185185185185E-2</v>
      </c>
      <c r="D151" s="25" t="s">
        <v>247</v>
      </c>
      <c r="E151" s="19" t="s">
        <v>77</v>
      </c>
      <c r="F151" s="25" t="s">
        <v>78</v>
      </c>
      <c r="G151" s="25" t="s">
        <v>70</v>
      </c>
      <c r="H151" s="25" t="s">
        <v>39</v>
      </c>
      <c r="I151" s="25">
        <v>215</v>
      </c>
      <c r="J151" s="25" t="s">
        <v>28</v>
      </c>
      <c r="K151" s="25">
        <v>139</v>
      </c>
    </row>
    <row r="152" spans="1:11" x14ac:dyDescent="0.25">
      <c r="A152" s="2">
        <v>145</v>
      </c>
      <c r="B152" s="2">
        <v>240</v>
      </c>
      <c r="C152" s="24">
        <v>3.5798611111111107E-2</v>
      </c>
      <c r="D152" s="25" t="s">
        <v>248</v>
      </c>
      <c r="E152" s="19" t="s">
        <v>166</v>
      </c>
      <c r="F152" s="25" t="s">
        <v>167</v>
      </c>
      <c r="G152" s="25" t="s">
        <v>43</v>
      </c>
      <c r="H152" s="25" t="s">
        <v>72</v>
      </c>
      <c r="I152" s="25">
        <v>214</v>
      </c>
      <c r="J152" s="25" t="s">
        <v>207</v>
      </c>
      <c r="K152" s="25">
        <v>140</v>
      </c>
    </row>
    <row r="153" spans="1:11" x14ac:dyDescent="0.25">
      <c r="A153" s="2">
        <v>146</v>
      </c>
      <c r="B153" s="2">
        <v>833</v>
      </c>
      <c r="C153" s="24">
        <v>3.5844907407407409E-2</v>
      </c>
      <c r="D153" s="25" t="s">
        <v>249</v>
      </c>
      <c r="E153" s="19" t="s">
        <v>41</v>
      </c>
      <c r="F153" s="25" t="s">
        <v>42</v>
      </c>
      <c r="G153" s="25" t="s">
        <v>43</v>
      </c>
      <c r="H153" s="25" t="s">
        <v>119</v>
      </c>
      <c r="I153" s="25">
        <v>147</v>
      </c>
      <c r="J153" s="25" t="s">
        <v>131</v>
      </c>
      <c r="K153" s="25">
        <v>141</v>
      </c>
    </row>
    <row r="154" spans="1:11" x14ac:dyDescent="0.25">
      <c r="A154" s="2">
        <v>147</v>
      </c>
      <c r="B154" s="2">
        <v>399</v>
      </c>
      <c r="C154" s="24">
        <v>3.5972222222222218E-2</v>
      </c>
      <c r="D154" s="25" t="s">
        <v>250</v>
      </c>
      <c r="E154" s="19" t="s">
        <v>101</v>
      </c>
      <c r="F154" s="25" t="s">
        <v>102</v>
      </c>
      <c r="G154" s="25" t="s">
        <v>102</v>
      </c>
      <c r="H154" s="25" t="s">
        <v>119</v>
      </c>
      <c r="I154" s="25">
        <v>146</v>
      </c>
      <c r="J154" s="25" t="s">
        <v>137</v>
      </c>
      <c r="K154" s="25">
        <v>142</v>
      </c>
    </row>
    <row r="155" spans="1:11" x14ac:dyDescent="0.25">
      <c r="A155" s="2">
        <v>148</v>
      </c>
      <c r="B155" s="2">
        <v>635</v>
      </c>
      <c r="C155" s="24">
        <v>3.6238425925925924E-2</v>
      </c>
      <c r="D155" s="25" t="s">
        <v>251</v>
      </c>
      <c r="E155" s="19" t="s">
        <v>51</v>
      </c>
      <c r="F155" s="25" t="s">
        <v>52</v>
      </c>
      <c r="G155" s="25" t="s">
        <v>53</v>
      </c>
      <c r="H155" s="25" t="s">
        <v>252</v>
      </c>
      <c r="I155" s="25">
        <v>145</v>
      </c>
      <c r="J155" s="25" t="s">
        <v>253</v>
      </c>
      <c r="K155" s="25">
        <v>143</v>
      </c>
    </row>
    <row r="156" spans="1:11" x14ac:dyDescent="0.25">
      <c r="A156" s="2">
        <v>149</v>
      </c>
      <c r="B156" s="2">
        <v>811</v>
      </c>
      <c r="C156" s="24">
        <v>3.6493055555555549E-2</v>
      </c>
      <c r="D156" s="25" t="s">
        <v>254</v>
      </c>
      <c r="E156" s="19" t="s">
        <v>30</v>
      </c>
      <c r="F156" s="25" t="s">
        <v>31</v>
      </c>
      <c r="G156" s="25" t="s">
        <v>31</v>
      </c>
      <c r="H156" s="25" t="s">
        <v>72</v>
      </c>
      <c r="I156" s="25">
        <v>213</v>
      </c>
      <c r="J156" s="25" t="s">
        <v>73</v>
      </c>
      <c r="K156" s="25">
        <v>144</v>
      </c>
    </row>
    <row r="157" spans="1:11" x14ac:dyDescent="0.25">
      <c r="A157" s="2">
        <v>150</v>
      </c>
      <c r="B157" s="2">
        <v>625</v>
      </c>
      <c r="C157" s="24">
        <v>3.6666666666666667E-2</v>
      </c>
      <c r="D157" s="25" t="s">
        <v>255</v>
      </c>
      <c r="E157" s="19" t="s">
        <v>51</v>
      </c>
      <c r="F157" s="25" t="s">
        <v>52</v>
      </c>
      <c r="G157" s="25" t="s">
        <v>53</v>
      </c>
      <c r="H157" s="25" t="s">
        <v>146</v>
      </c>
      <c r="I157" s="25">
        <v>212</v>
      </c>
      <c r="J157" s="25" t="s">
        <v>256</v>
      </c>
      <c r="K157" s="25">
        <v>145</v>
      </c>
    </row>
    <row r="158" spans="1:11" x14ac:dyDescent="0.25">
      <c r="A158" s="2">
        <v>151</v>
      </c>
      <c r="B158" s="2">
        <v>225</v>
      </c>
      <c r="C158" s="24">
        <v>3.6689814814814821E-2</v>
      </c>
      <c r="D158" s="25" t="s">
        <v>257</v>
      </c>
      <c r="E158" s="19" t="s">
        <v>41</v>
      </c>
      <c r="F158" s="25" t="s">
        <v>42</v>
      </c>
      <c r="G158" s="25" t="s">
        <v>43</v>
      </c>
      <c r="H158" s="25" t="s">
        <v>119</v>
      </c>
      <c r="I158" s="25">
        <v>144</v>
      </c>
      <c r="J158" s="25" t="s">
        <v>137</v>
      </c>
      <c r="K158" s="25">
        <v>146</v>
      </c>
    </row>
    <row r="159" spans="1:11" x14ac:dyDescent="0.25">
      <c r="A159" s="2">
        <v>152</v>
      </c>
      <c r="B159" s="2">
        <v>292</v>
      </c>
      <c r="C159" s="24">
        <v>3.6932870370370366E-2</v>
      </c>
      <c r="D159" s="25" t="s">
        <v>258</v>
      </c>
      <c r="E159" s="19" t="s">
        <v>23</v>
      </c>
      <c r="F159" s="25" t="s">
        <v>24</v>
      </c>
      <c r="G159" s="25" t="s">
        <v>24</v>
      </c>
      <c r="H159" s="25" t="s">
        <v>39</v>
      </c>
      <c r="I159" s="25">
        <v>211</v>
      </c>
      <c r="J159" s="25" t="s">
        <v>80</v>
      </c>
      <c r="K159" s="25">
        <v>147</v>
      </c>
    </row>
    <row r="160" spans="1:11" x14ac:dyDescent="0.25">
      <c r="A160" s="2">
        <v>153</v>
      </c>
      <c r="B160" s="2">
        <v>665</v>
      </c>
      <c r="C160" s="24">
        <v>3.7048611111111109E-2</v>
      </c>
      <c r="D160" s="25" t="s">
        <v>259</v>
      </c>
      <c r="E160" s="19" t="s">
        <v>68</v>
      </c>
      <c r="F160" s="25" t="s">
        <v>69</v>
      </c>
      <c r="G160" s="25" t="s">
        <v>70</v>
      </c>
      <c r="H160" s="25" t="s">
        <v>146</v>
      </c>
      <c r="I160" s="25">
        <v>210</v>
      </c>
      <c r="J160" s="25" t="s">
        <v>111</v>
      </c>
      <c r="K160" s="25">
        <v>148</v>
      </c>
    </row>
    <row r="161" spans="1:11" x14ac:dyDescent="0.25">
      <c r="A161" s="2">
        <v>154</v>
      </c>
      <c r="B161" s="2">
        <v>156</v>
      </c>
      <c r="C161" s="24">
        <v>3.712962962962963E-2</v>
      </c>
      <c r="D161" s="25" t="s">
        <v>260</v>
      </c>
      <c r="E161" s="19" t="s">
        <v>123</v>
      </c>
      <c r="F161" s="25" t="s">
        <v>124</v>
      </c>
      <c r="G161" s="25" t="s">
        <v>124</v>
      </c>
      <c r="H161" s="25" t="s">
        <v>252</v>
      </c>
      <c r="I161" s="25">
        <v>143</v>
      </c>
      <c r="J161" s="25" t="s">
        <v>194</v>
      </c>
      <c r="K161" s="25">
        <v>149</v>
      </c>
    </row>
    <row r="162" spans="1:11" x14ac:dyDescent="0.25">
      <c r="A162" s="2">
        <v>155</v>
      </c>
      <c r="B162" s="2">
        <v>326</v>
      </c>
      <c r="C162" s="24">
        <v>3.72337962962963E-2</v>
      </c>
      <c r="D162" s="25" t="s">
        <v>261</v>
      </c>
      <c r="E162" s="19" t="s">
        <v>23</v>
      </c>
      <c r="F162" s="25" t="s">
        <v>24</v>
      </c>
      <c r="G162" s="25" t="s">
        <v>24</v>
      </c>
      <c r="H162" s="25" t="s">
        <v>193</v>
      </c>
      <c r="I162" s="25">
        <v>142</v>
      </c>
      <c r="J162" s="25" t="s">
        <v>137</v>
      </c>
      <c r="K162" s="25">
        <v>150</v>
      </c>
    </row>
    <row r="163" spans="1:11" x14ac:dyDescent="0.25">
      <c r="A163" s="2">
        <v>156</v>
      </c>
      <c r="B163" s="2">
        <v>421</v>
      </c>
      <c r="C163" s="24">
        <v>3.7499999999999999E-2</v>
      </c>
      <c r="D163" s="25" t="s">
        <v>262</v>
      </c>
      <c r="E163" s="19" t="s">
        <v>91</v>
      </c>
      <c r="F163" s="25" t="s">
        <v>92</v>
      </c>
      <c r="G163" s="25" t="s">
        <v>92</v>
      </c>
      <c r="H163" s="25" t="s">
        <v>72</v>
      </c>
      <c r="I163" s="25">
        <v>209</v>
      </c>
      <c r="J163" s="25" t="s">
        <v>111</v>
      </c>
      <c r="K163" s="25">
        <v>151</v>
      </c>
    </row>
    <row r="164" spans="1:11" x14ac:dyDescent="0.25">
      <c r="A164" s="2">
        <v>157</v>
      </c>
      <c r="B164" s="2">
        <v>289</v>
      </c>
      <c r="C164" s="24">
        <v>3.7754629629629631E-2</v>
      </c>
      <c r="D164" s="25" t="s">
        <v>263</v>
      </c>
      <c r="E164" s="19" t="s">
        <v>23</v>
      </c>
      <c r="F164" s="25" t="s">
        <v>24</v>
      </c>
      <c r="G164" s="25" t="s">
        <v>24</v>
      </c>
      <c r="H164" s="25" t="s">
        <v>193</v>
      </c>
      <c r="I164" s="25">
        <v>141</v>
      </c>
      <c r="J164" s="25" t="s">
        <v>65</v>
      </c>
      <c r="K164" s="25">
        <v>152</v>
      </c>
    </row>
    <row r="165" spans="1:11" x14ac:dyDescent="0.25">
      <c r="A165" s="2">
        <v>158</v>
      </c>
      <c r="B165" s="2">
        <v>864</v>
      </c>
      <c r="C165" s="24">
        <v>3.802083333333333E-2</v>
      </c>
      <c r="D165" s="25" t="s">
        <v>264</v>
      </c>
      <c r="E165" s="19" t="s">
        <v>41</v>
      </c>
      <c r="F165" s="25" t="s">
        <v>42</v>
      </c>
      <c r="G165" s="25" t="s">
        <v>43</v>
      </c>
      <c r="H165" s="25" t="s">
        <v>133</v>
      </c>
      <c r="I165" s="25">
        <v>140</v>
      </c>
      <c r="J165" s="25" t="s">
        <v>65</v>
      </c>
      <c r="K165" s="25">
        <v>153</v>
      </c>
    </row>
    <row r="166" spans="1:11" x14ac:dyDescent="0.25">
      <c r="A166" s="2">
        <v>159</v>
      </c>
      <c r="B166" s="2">
        <v>429</v>
      </c>
      <c r="C166" s="24">
        <v>3.8032407407407411E-2</v>
      </c>
      <c r="D166" s="25" t="s">
        <v>265</v>
      </c>
      <c r="E166" s="19" t="s">
        <v>91</v>
      </c>
      <c r="F166" s="25" t="s">
        <v>92</v>
      </c>
      <c r="G166" s="25" t="s">
        <v>92</v>
      </c>
      <c r="H166" s="25" t="s">
        <v>72</v>
      </c>
      <c r="I166" s="25">
        <v>208</v>
      </c>
      <c r="J166" s="25" t="s">
        <v>46</v>
      </c>
      <c r="K166" s="25">
        <v>154</v>
      </c>
    </row>
    <row r="167" spans="1:11" x14ac:dyDescent="0.25">
      <c r="A167" s="2">
        <v>160</v>
      </c>
      <c r="B167" s="2">
        <v>473</v>
      </c>
      <c r="C167" s="24">
        <v>3.8182870370370374E-2</v>
      </c>
      <c r="D167" s="25" t="s">
        <v>266</v>
      </c>
      <c r="E167" s="19" t="s">
        <v>18</v>
      </c>
      <c r="F167" s="25" t="s">
        <v>19</v>
      </c>
      <c r="G167" s="25" t="s">
        <v>19</v>
      </c>
      <c r="H167" s="25" t="s">
        <v>146</v>
      </c>
      <c r="I167" s="25">
        <v>207</v>
      </c>
      <c r="J167" s="25" t="s">
        <v>82</v>
      </c>
      <c r="K167" s="25">
        <v>155</v>
      </c>
    </row>
    <row r="168" spans="1:11" x14ac:dyDescent="0.25">
      <c r="A168" s="2">
        <v>161</v>
      </c>
      <c r="B168" s="2">
        <v>205</v>
      </c>
      <c r="C168" s="24">
        <v>3.8194444444444441E-2</v>
      </c>
      <c r="D168" s="25" t="s">
        <v>267</v>
      </c>
      <c r="E168" s="19" t="s">
        <v>41</v>
      </c>
      <c r="F168" s="25" t="s">
        <v>42</v>
      </c>
      <c r="G168" s="25" t="s">
        <v>43</v>
      </c>
      <c r="H168" s="25" t="s">
        <v>106</v>
      </c>
      <c r="I168" s="25">
        <v>139</v>
      </c>
      <c r="J168" s="25" t="s">
        <v>107</v>
      </c>
      <c r="K168" s="25">
        <v>156</v>
      </c>
    </row>
    <row r="169" spans="1:11" x14ac:dyDescent="0.25">
      <c r="A169" s="2">
        <v>162</v>
      </c>
      <c r="B169" s="2">
        <v>667</v>
      </c>
      <c r="C169" s="24">
        <v>3.8414351851851852E-2</v>
      </c>
      <c r="D169" s="25" t="s">
        <v>268</v>
      </c>
      <c r="E169" s="19" t="s">
        <v>68</v>
      </c>
      <c r="F169" s="25" t="s">
        <v>69</v>
      </c>
      <c r="G169" s="25" t="s">
        <v>70</v>
      </c>
      <c r="H169" s="25" t="s">
        <v>116</v>
      </c>
      <c r="I169" s="25">
        <v>138</v>
      </c>
      <c r="J169" s="25" t="s">
        <v>131</v>
      </c>
      <c r="K169" s="25">
        <v>157</v>
      </c>
    </row>
    <row r="170" spans="1:11" x14ac:dyDescent="0.25">
      <c r="A170" s="2">
        <v>163</v>
      </c>
      <c r="B170" s="2">
        <v>819</v>
      </c>
      <c r="C170" s="24">
        <v>3.8576388888888889E-2</v>
      </c>
      <c r="D170" s="25" t="s">
        <v>269</v>
      </c>
      <c r="E170" s="19" t="s">
        <v>23</v>
      </c>
      <c r="F170" s="25" t="s">
        <v>24</v>
      </c>
      <c r="G170" s="25" t="s">
        <v>24</v>
      </c>
      <c r="H170" s="25" t="s">
        <v>146</v>
      </c>
      <c r="I170" s="25">
        <v>206</v>
      </c>
      <c r="J170" s="25" t="s">
        <v>88</v>
      </c>
      <c r="K170" s="25">
        <v>158</v>
      </c>
    </row>
    <row r="171" spans="1:11" x14ac:dyDescent="0.25">
      <c r="A171" s="2">
        <v>164</v>
      </c>
      <c r="B171" s="2">
        <v>76</v>
      </c>
      <c r="C171" s="24">
        <v>3.8645833333333331E-2</v>
      </c>
      <c r="D171" s="25" t="s">
        <v>270</v>
      </c>
      <c r="E171" s="19" t="s">
        <v>48</v>
      </c>
      <c r="F171" s="25" t="s">
        <v>49</v>
      </c>
      <c r="G171" s="25" t="s">
        <v>49</v>
      </c>
      <c r="H171" s="25" t="s">
        <v>72</v>
      </c>
      <c r="I171" s="25">
        <v>205</v>
      </c>
      <c r="J171" s="25" t="s">
        <v>111</v>
      </c>
      <c r="K171" s="25">
        <v>159</v>
      </c>
    </row>
    <row r="172" spans="1:11" x14ac:dyDescent="0.25">
      <c r="A172" s="2">
        <v>165</v>
      </c>
      <c r="B172" s="2">
        <v>306</v>
      </c>
      <c r="C172" s="24">
        <v>3.8715277777777779E-2</v>
      </c>
      <c r="D172" s="25" t="s">
        <v>271</v>
      </c>
      <c r="E172" s="19" t="s">
        <v>23</v>
      </c>
      <c r="F172" s="25" t="s">
        <v>24</v>
      </c>
      <c r="G172" s="25" t="s">
        <v>24</v>
      </c>
      <c r="H172" s="25" t="s">
        <v>154</v>
      </c>
      <c r="I172" s="25">
        <v>204</v>
      </c>
      <c r="J172" s="25" t="s">
        <v>82</v>
      </c>
      <c r="K172" s="25">
        <v>160</v>
      </c>
    </row>
    <row r="173" spans="1:11" x14ac:dyDescent="0.25">
      <c r="A173" s="2">
        <v>166</v>
      </c>
      <c r="B173" s="2">
        <v>543</v>
      </c>
      <c r="C173" s="24">
        <v>3.875E-2</v>
      </c>
      <c r="D173" s="25" t="s">
        <v>272</v>
      </c>
      <c r="E173" s="19" t="s">
        <v>62</v>
      </c>
      <c r="F173" s="25" t="s">
        <v>63</v>
      </c>
      <c r="G173" s="25" t="s">
        <v>63</v>
      </c>
      <c r="H173" s="25" t="s">
        <v>133</v>
      </c>
      <c r="I173" s="25">
        <v>137</v>
      </c>
      <c r="J173" s="25" t="s">
        <v>246</v>
      </c>
      <c r="K173" s="25">
        <v>161</v>
      </c>
    </row>
    <row r="174" spans="1:11" x14ac:dyDescent="0.25">
      <c r="A174" s="2">
        <v>167</v>
      </c>
      <c r="B174" s="2">
        <v>531</v>
      </c>
      <c r="C174" s="24">
        <v>3.876157407407408E-2</v>
      </c>
      <c r="D174" s="25" t="s">
        <v>273</v>
      </c>
      <c r="E174" s="19" t="s">
        <v>62</v>
      </c>
      <c r="F174" s="25" t="s">
        <v>63</v>
      </c>
      <c r="G174" s="25" t="s">
        <v>63</v>
      </c>
      <c r="H174" s="25" t="s">
        <v>72</v>
      </c>
      <c r="I174" s="25">
        <v>203</v>
      </c>
      <c r="J174" s="25" t="s">
        <v>111</v>
      </c>
      <c r="K174" s="25">
        <v>162</v>
      </c>
    </row>
    <row r="175" spans="1:11" x14ac:dyDescent="0.25">
      <c r="A175" s="2">
        <v>168</v>
      </c>
      <c r="B175" s="2">
        <v>149</v>
      </c>
      <c r="C175" s="24">
        <v>3.8831018518518515E-2</v>
      </c>
      <c r="D175" s="25" t="s">
        <v>274</v>
      </c>
      <c r="E175" s="19" t="s">
        <v>84</v>
      </c>
      <c r="F175" s="25" t="s">
        <v>85</v>
      </c>
      <c r="G175" s="25" t="s">
        <v>85</v>
      </c>
      <c r="H175" s="25" t="s">
        <v>116</v>
      </c>
      <c r="I175" s="25">
        <v>136</v>
      </c>
      <c r="J175" s="25" t="s">
        <v>131</v>
      </c>
      <c r="K175" s="25">
        <v>163</v>
      </c>
    </row>
    <row r="176" spans="1:11" x14ac:dyDescent="0.25">
      <c r="A176" s="2">
        <v>169</v>
      </c>
      <c r="B176" s="2">
        <v>130</v>
      </c>
      <c r="C176" s="24">
        <v>3.892361111111111E-2</v>
      </c>
      <c r="D176" s="25" t="s">
        <v>275</v>
      </c>
      <c r="E176" s="19" t="s">
        <v>84</v>
      </c>
      <c r="F176" s="25" t="s">
        <v>85</v>
      </c>
      <c r="G176" s="25" t="s">
        <v>85</v>
      </c>
      <c r="H176" s="25" t="s">
        <v>252</v>
      </c>
      <c r="I176" s="25">
        <v>135</v>
      </c>
      <c r="J176" s="25" t="s">
        <v>194</v>
      </c>
      <c r="K176" s="25">
        <v>164</v>
      </c>
    </row>
    <row r="177" spans="1:11" x14ac:dyDescent="0.25">
      <c r="A177" s="2">
        <v>170</v>
      </c>
      <c r="B177" s="2">
        <v>844</v>
      </c>
      <c r="C177" s="24">
        <v>3.9016203703703699E-2</v>
      </c>
      <c r="D177" s="25" t="s">
        <v>276</v>
      </c>
      <c r="E177" s="19" t="s">
        <v>101</v>
      </c>
      <c r="F177" s="25" t="s">
        <v>102</v>
      </c>
      <c r="G177" s="25" t="s">
        <v>102</v>
      </c>
      <c r="H177" s="25" t="s">
        <v>119</v>
      </c>
      <c r="I177" s="25">
        <v>134</v>
      </c>
      <c r="J177" s="25" t="s">
        <v>65</v>
      </c>
      <c r="K177" s="25">
        <v>165</v>
      </c>
    </row>
    <row r="178" spans="1:11" x14ac:dyDescent="0.25">
      <c r="A178" s="2">
        <v>171</v>
      </c>
      <c r="B178" s="2">
        <v>420</v>
      </c>
      <c r="C178" s="24">
        <v>3.9039351851851853E-2</v>
      </c>
      <c r="D178" s="25" t="s">
        <v>277</v>
      </c>
      <c r="E178" s="19" t="s">
        <v>91</v>
      </c>
      <c r="F178" s="25" t="s">
        <v>92</v>
      </c>
      <c r="G178" s="25" t="s">
        <v>92</v>
      </c>
      <c r="H178" s="25" t="s">
        <v>39</v>
      </c>
      <c r="I178" s="25">
        <v>202</v>
      </c>
      <c r="J178" s="25" t="s">
        <v>80</v>
      </c>
      <c r="K178" s="25">
        <v>166</v>
      </c>
    </row>
    <row r="179" spans="1:11" x14ac:dyDescent="0.25">
      <c r="A179" s="2">
        <v>172</v>
      </c>
      <c r="B179" s="2">
        <v>442</v>
      </c>
      <c r="C179" s="24">
        <v>3.9050925925925926E-2</v>
      </c>
      <c r="D179" s="25" t="s">
        <v>278</v>
      </c>
      <c r="E179" s="19" t="s">
        <v>18</v>
      </c>
      <c r="F179" s="25" t="s">
        <v>19</v>
      </c>
      <c r="G179" s="25" t="s">
        <v>19</v>
      </c>
      <c r="H179" s="25" t="s">
        <v>146</v>
      </c>
      <c r="I179" s="25">
        <v>201</v>
      </c>
      <c r="J179" s="25" t="s">
        <v>207</v>
      </c>
      <c r="K179" s="25">
        <v>167</v>
      </c>
    </row>
    <row r="180" spans="1:11" x14ac:dyDescent="0.25">
      <c r="A180" s="2">
        <v>173</v>
      </c>
      <c r="B180" s="2">
        <v>263</v>
      </c>
      <c r="C180" s="24">
        <v>3.9224537037037037E-2</v>
      </c>
      <c r="D180" s="25" t="s">
        <v>279</v>
      </c>
      <c r="E180" s="19" t="s">
        <v>143</v>
      </c>
      <c r="F180" s="25" t="s">
        <v>144</v>
      </c>
      <c r="G180" s="25" t="s">
        <v>43</v>
      </c>
      <c r="H180" s="25" t="s">
        <v>119</v>
      </c>
      <c r="I180" s="25">
        <v>133</v>
      </c>
      <c r="J180" s="25" t="s">
        <v>141</v>
      </c>
      <c r="K180" s="25">
        <v>168</v>
      </c>
    </row>
    <row r="181" spans="1:11" x14ac:dyDescent="0.25">
      <c r="A181" s="2">
        <v>174</v>
      </c>
      <c r="B181" s="2">
        <v>274</v>
      </c>
      <c r="C181" s="24">
        <v>3.9328703703703706E-2</v>
      </c>
      <c r="D181" s="25" t="s">
        <v>280</v>
      </c>
      <c r="E181" s="19" t="s">
        <v>77</v>
      </c>
      <c r="F181" s="25" t="s">
        <v>78</v>
      </c>
      <c r="G181" s="25" t="s">
        <v>70</v>
      </c>
      <c r="H181" s="25" t="s">
        <v>87</v>
      </c>
      <c r="I181" s="25">
        <v>200</v>
      </c>
      <c r="J181" s="25" t="s">
        <v>126</v>
      </c>
      <c r="K181" s="25">
        <v>169</v>
      </c>
    </row>
    <row r="182" spans="1:11" x14ac:dyDescent="0.25">
      <c r="A182" s="2">
        <v>175</v>
      </c>
      <c r="B182" s="2">
        <v>860</v>
      </c>
      <c r="C182" s="24">
        <v>3.9687500000000001E-2</v>
      </c>
      <c r="D182" s="25" t="s">
        <v>281</v>
      </c>
      <c r="E182" s="19" t="s">
        <v>23</v>
      </c>
      <c r="F182" s="25" t="s">
        <v>24</v>
      </c>
      <c r="G182" s="25" t="s">
        <v>24</v>
      </c>
      <c r="H182" s="25" t="s">
        <v>119</v>
      </c>
      <c r="I182" s="25">
        <v>132</v>
      </c>
      <c r="J182" s="25" t="s">
        <v>107</v>
      </c>
      <c r="K182" s="25">
        <v>170</v>
      </c>
    </row>
    <row r="183" spans="1:11" x14ac:dyDescent="0.25">
      <c r="A183" s="2">
        <v>176</v>
      </c>
      <c r="B183" s="2">
        <v>458</v>
      </c>
      <c r="C183" s="24">
        <v>4.0023148148148148E-2</v>
      </c>
      <c r="D183" s="25" t="s">
        <v>282</v>
      </c>
      <c r="E183" s="19" t="s">
        <v>18</v>
      </c>
      <c r="F183" s="25" t="s">
        <v>19</v>
      </c>
      <c r="G183" s="25" t="s">
        <v>19</v>
      </c>
      <c r="H183" s="25" t="s">
        <v>116</v>
      </c>
      <c r="I183" s="25">
        <v>131</v>
      </c>
      <c r="J183" s="25" t="s">
        <v>131</v>
      </c>
      <c r="K183" s="25">
        <v>171</v>
      </c>
    </row>
    <row r="184" spans="1:11" x14ac:dyDescent="0.25">
      <c r="A184" s="2">
        <v>177</v>
      </c>
      <c r="B184" s="2">
        <v>209</v>
      </c>
      <c r="C184" s="24">
        <v>4.0023148148148148E-2</v>
      </c>
      <c r="D184" s="25" t="s">
        <v>283</v>
      </c>
      <c r="E184" s="19" t="s">
        <v>41</v>
      </c>
      <c r="F184" s="25" t="s">
        <v>42</v>
      </c>
      <c r="G184" s="25" t="s">
        <v>43</v>
      </c>
      <c r="H184" s="25" t="s">
        <v>193</v>
      </c>
      <c r="I184" s="25">
        <v>130</v>
      </c>
      <c r="J184" s="25" t="s">
        <v>194</v>
      </c>
      <c r="K184" s="25">
        <v>172</v>
      </c>
    </row>
    <row r="185" spans="1:11" x14ac:dyDescent="0.25">
      <c r="A185" s="2">
        <v>178</v>
      </c>
      <c r="B185" s="2">
        <v>327</v>
      </c>
      <c r="C185" s="24">
        <v>4.0034722222222222E-2</v>
      </c>
      <c r="D185" s="25" t="s">
        <v>284</v>
      </c>
      <c r="E185" s="19" t="s">
        <v>23</v>
      </c>
      <c r="F185" s="25" t="s">
        <v>24</v>
      </c>
      <c r="G185" s="25" t="s">
        <v>24</v>
      </c>
      <c r="H185" s="25" t="s">
        <v>146</v>
      </c>
      <c r="I185" s="25">
        <v>199</v>
      </c>
      <c r="J185" s="25" t="s">
        <v>21</v>
      </c>
      <c r="K185" s="25">
        <v>173</v>
      </c>
    </row>
    <row r="186" spans="1:11" x14ac:dyDescent="0.25">
      <c r="A186" s="2">
        <v>179</v>
      </c>
      <c r="B186" s="2">
        <v>642</v>
      </c>
      <c r="C186" s="24">
        <v>4.010416666666667E-2</v>
      </c>
      <c r="D186" s="25" t="s">
        <v>285</v>
      </c>
      <c r="E186" s="19" t="s">
        <v>51</v>
      </c>
      <c r="F186" s="25" t="s">
        <v>52</v>
      </c>
      <c r="G186" s="25" t="s">
        <v>53</v>
      </c>
      <c r="H186" s="25" t="s">
        <v>252</v>
      </c>
      <c r="I186" s="25">
        <v>129</v>
      </c>
      <c r="J186" s="25" t="s">
        <v>286</v>
      </c>
      <c r="K186" s="25">
        <v>174</v>
      </c>
    </row>
    <row r="187" spans="1:11" x14ac:dyDescent="0.25">
      <c r="A187" s="2">
        <v>180</v>
      </c>
      <c r="B187" s="2">
        <v>302</v>
      </c>
      <c r="C187" s="24">
        <v>4.0358796296296295E-2</v>
      </c>
      <c r="D187" s="25" t="s">
        <v>287</v>
      </c>
      <c r="E187" s="19" t="s">
        <v>23</v>
      </c>
      <c r="F187" s="25" t="s">
        <v>24</v>
      </c>
      <c r="G187" s="25" t="s">
        <v>24</v>
      </c>
      <c r="H187" s="25" t="s">
        <v>146</v>
      </c>
      <c r="I187" s="25">
        <v>198</v>
      </c>
      <c r="J187" s="25" t="s">
        <v>28</v>
      </c>
      <c r="K187" s="25">
        <v>175</v>
      </c>
    </row>
    <row r="188" spans="1:11" x14ac:dyDescent="0.25">
      <c r="A188" s="2">
        <v>181</v>
      </c>
      <c r="B188" s="2">
        <v>410</v>
      </c>
      <c r="C188" s="24">
        <v>4.0879629629629634E-2</v>
      </c>
      <c r="D188" s="25" t="s">
        <v>288</v>
      </c>
      <c r="E188" s="19" t="s">
        <v>91</v>
      </c>
      <c r="F188" s="25" t="s">
        <v>92</v>
      </c>
      <c r="G188" s="25" t="s">
        <v>92</v>
      </c>
      <c r="H188" s="25" t="s">
        <v>87</v>
      </c>
      <c r="I188" s="25">
        <v>197</v>
      </c>
      <c r="J188" s="25" t="s">
        <v>88</v>
      </c>
      <c r="K188" s="25">
        <v>176</v>
      </c>
    </row>
    <row r="189" spans="1:11" x14ac:dyDescent="0.25">
      <c r="A189" s="2">
        <v>182</v>
      </c>
      <c r="B189" s="2">
        <v>386</v>
      </c>
      <c r="C189" s="24">
        <v>4.08912037037037E-2</v>
      </c>
      <c r="D189" s="25" t="s">
        <v>289</v>
      </c>
      <c r="E189" s="19" t="s">
        <v>101</v>
      </c>
      <c r="F189" s="25" t="s">
        <v>102</v>
      </c>
      <c r="G189" s="25" t="s">
        <v>102</v>
      </c>
      <c r="H189" s="25" t="s">
        <v>87</v>
      </c>
      <c r="I189" s="25">
        <v>196</v>
      </c>
      <c r="J189" s="25" t="s">
        <v>26</v>
      </c>
      <c r="K189" s="25">
        <v>177</v>
      </c>
    </row>
    <row r="190" spans="1:11" x14ac:dyDescent="0.25">
      <c r="A190" s="2">
        <v>183</v>
      </c>
      <c r="B190" s="2">
        <v>283</v>
      </c>
      <c r="C190" s="24">
        <v>4.0983796296296296E-2</v>
      </c>
      <c r="D190" s="25" t="s">
        <v>290</v>
      </c>
      <c r="E190" s="19" t="s">
        <v>77</v>
      </c>
      <c r="F190" s="25" t="s">
        <v>78</v>
      </c>
      <c r="G190" s="25" t="s">
        <v>70</v>
      </c>
      <c r="H190" s="25" t="s">
        <v>215</v>
      </c>
      <c r="I190" s="25">
        <v>128</v>
      </c>
      <c r="J190" s="25" t="s">
        <v>194</v>
      </c>
      <c r="K190" s="25">
        <v>178</v>
      </c>
    </row>
    <row r="191" spans="1:11" x14ac:dyDescent="0.25">
      <c r="A191" s="2">
        <v>184</v>
      </c>
      <c r="B191" s="2">
        <v>733</v>
      </c>
      <c r="C191" s="24">
        <v>4.2905092592592592E-2</v>
      </c>
      <c r="D191" s="25" t="s">
        <v>291</v>
      </c>
      <c r="E191" s="19" t="s">
        <v>23</v>
      </c>
      <c r="F191" s="25" t="s">
        <v>24</v>
      </c>
      <c r="G191" s="25" t="s">
        <v>24</v>
      </c>
      <c r="H191" s="25" t="s">
        <v>154</v>
      </c>
      <c r="I191" s="25">
        <v>195</v>
      </c>
      <c r="J191" s="25" t="s">
        <v>126</v>
      </c>
      <c r="K191" s="25">
        <v>179</v>
      </c>
    </row>
    <row r="192" spans="1:11" x14ac:dyDescent="0.25">
      <c r="A192" s="2">
        <v>185</v>
      </c>
      <c r="B192" s="2">
        <v>621</v>
      </c>
      <c r="C192" s="24">
        <v>4.3287037037037041E-2</v>
      </c>
      <c r="D192" s="25" t="s">
        <v>292</v>
      </c>
      <c r="E192" s="19" t="s">
        <v>51</v>
      </c>
      <c r="F192" s="25" t="s">
        <v>52</v>
      </c>
      <c r="G192" s="25" t="s">
        <v>53</v>
      </c>
      <c r="H192" s="25" t="s">
        <v>193</v>
      </c>
      <c r="I192" s="25">
        <v>127</v>
      </c>
      <c r="J192" s="25" t="s">
        <v>38</v>
      </c>
      <c r="K192" s="25" t="s">
        <v>38</v>
      </c>
    </row>
    <row r="193" spans="1:11" x14ac:dyDescent="0.25">
      <c r="A193" s="2">
        <v>186</v>
      </c>
      <c r="B193" s="2">
        <v>416</v>
      </c>
      <c r="C193" s="24">
        <v>4.3518518518518519E-2</v>
      </c>
      <c r="D193" s="25" t="s">
        <v>293</v>
      </c>
      <c r="E193" s="19" t="s">
        <v>91</v>
      </c>
      <c r="F193" s="25" t="s">
        <v>92</v>
      </c>
      <c r="G193" s="25" t="s">
        <v>92</v>
      </c>
      <c r="H193" s="25" t="s">
        <v>39</v>
      </c>
      <c r="I193" s="25">
        <v>194</v>
      </c>
      <c r="J193" s="25" t="s">
        <v>26</v>
      </c>
      <c r="K193" s="25">
        <v>180</v>
      </c>
    </row>
    <row r="194" spans="1:11" x14ac:dyDescent="0.25">
      <c r="A194" s="2">
        <v>187</v>
      </c>
      <c r="B194" s="2">
        <v>427</v>
      </c>
      <c r="C194" s="24">
        <v>4.3796296296296298E-2</v>
      </c>
      <c r="D194" s="25" t="s">
        <v>294</v>
      </c>
      <c r="E194" s="19" t="s">
        <v>91</v>
      </c>
      <c r="F194" s="25" t="s">
        <v>92</v>
      </c>
      <c r="G194" s="25" t="s">
        <v>92</v>
      </c>
      <c r="H194" s="25" t="s">
        <v>193</v>
      </c>
      <c r="I194" s="25">
        <v>126</v>
      </c>
      <c r="J194" s="25" t="s">
        <v>194</v>
      </c>
      <c r="K194" s="25">
        <v>181</v>
      </c>
    </row>
    <row r="195" spans="1:11" x14ac:dyDescent="0.25">
      <c r="A195" s="2">
        <v>188</v>
      </c>
      <c r="B195" s="2">
        <v>643</v>
      </c>
      <c r="C195" s="24">
        <v>4.3831018518518512E-2</v>
      </c>
      <c r="D195" s="25" t="s">
        <v>295</v>
      </c>
      <c r="E195" s="19" t="s">
        <v>51</v>
      </c>
      <c r="F195" s="25" t="s">
        <v>52</v>
      </c>
      <c r="G195" s="25" t="s">
        <v>53</v>
      </c>
      <c r="H195" s="25" t="s">
        <v>252</v>
      </c>
      <c r="I195" s="25">
        <v>125</v>
      </c>
      <c r="J195" s="25" t="s">
        <v>38</v>
      </c>
      <c r="K195" s="25" t="s">
        <v>38</v>
      </c>
    </row>
    <row r="196" spans="1:11" x14ac:dyDescent="0.25">
      <c r="A196" s="2">
        <v>189</v>
      </c>
      <c r="B196" s="2">
        <v>430</v>
      </c>
      <c r="C196" s="24">
        <v>4.4062500000000004E-2</v>
      </c>
      <c r="D196" s="25" t="s">
        <v>296</v>
      </c>
      <c r="E196" s="19" t="s">
        <v>18</v>
      </c>
      <c r="F196" s="25" t="s">
        <v>19</v>
      </c>
      <c r="G196" s="25" t="s">
        <v>19</v>
      </c>
      <c r="H196" s="25" t="s">
        <v>154</v>
      </c>
      <c r="I196" s="25">
        <v>193</v>
      </c>
      <c r="J196" s="25" t="s">
        <v>209</v>
      </c>
      <c r="K196" s="25">
        <v>182</v>
      </c>
    </row>
    <row r="197" spans="1:11" x14ac:dyDescent="0.25">
      <c r="A197" s="2">
        <v>190</v>
      </c>
      <c r="B197" s="2">
        <v>266</v>
      </c>
      <c r="C197" s="24">
        <v>4.4189814814814814E-2</v>
      </c>
      <c r="D197" s="25" t="s">
        <v>297</v>
      </c>
      <c r="E197" s="19" t="s">
        <v>77</v>
      </c>
      <c r="F197" s="25" t="s">
        <v>78</v>
      </c>
      <c r="G197" s="25" t="s">
        <v>70</v>
      </c>
      <c r="H197" s="25" t="s">
        <v>133</v>
      </c>
      <c r="I197" s="25">
        <v>124</v>
      </c>
      <c r="J197" s="25" t="s">
        <v>98</v>
      </c>
      <c r="K197" s="25">
        <v>183</v>
      </c>
    </row>
    <row r="198" spans="1:11" x14ac:dyDescent="0.25">
      <c r="A198" s="2">
        <v>191</v>
      </c>
      <c r="B198" s="2">
        <v>275</v>
      </c>
      <c r="C198" s="24">
        <v>4.4201388888888887E-2</v>
      </c>
      <c r="D198" s="25" t="s">
        <v>298</v>
      </c>
      <c r="E198" s="19" t="s">
        <v>77</v>
      </c>
      <c r="F198" s="25" t="s">
        <v>78</v>
      </c>
      <c r="G198" s="25" t="s">
        <v>70</v>
      </c>
      <c r="H198" s="25" t="s">
        <v>133</v>
      </c>
      <c r="I198" s="25">
        <v>123</v>
      </c>
      <c r="J198" s="25" t="s">
        <v>137</v>
      </c>
      <c r="K198" s="25">
        <v>184</v>
      </c>
    </row>
    <row r="199" spans="1:11" x14ac:dyDescent="0.25">
      <c r="A199" s="2">
        <v>192</v>
      </c>
      <c r="B199" s="2">
        <v>456</v>
      </c>
      <c r="C199" s="24">
        <v>4.4386574074074071E-2</v>
      </c>
      <c r="D199" s="25" t="s">
        <v>299</v>
      </c>
      <c r="E199" s="19" t="s">
        <v>18</v>
      </c>
      <c r="F199" s="25" t="s">
        <v>19</v>
      </c>
      <c r="G199" s="25" t="s">
        <v>19</v>
      </c>
      <c r="H199" s="25" t="s">
        <v>193</v>
      </c>
      <c r="I199" s="25">
        <v>122</v>
      </c>
      <c r="J199" s="25" t="s">
        <v>221</v>
      </c>
      <c r="K199" s="25">
        <v>185</v>
      </c>
    </row>
    <row r="200" spans="1:11" x14ac:dyDescent="0.25">
      <c r="A200" s="2">
        <v>193</v>
      </c>
      <c r="B200" s="2">
        <v>216</v>
      </c>
      <c r="C200" s="24">
        <v>4.5243055555555557E-2</v>
      </c>
      <c r="D200" s="25" t="s">
        <v>300</v>
      </c>
      <c r="E200" s="19" t="s">
        <v>41</v>
      </c>
      <c r="F200" s="25" t="s">
        <v>42</v>
      </c>
      <c r="G200" s="25" t="s">
        <v>43</v>
      </c>
      <c r="H200" s="25" t="s">
        <v>215</v>
      </c>
      <c r="I200" s="25">
        <v>121</v>
      </c>
      <c r="J200" s="25" t="s">
        <v>221</v>
      </c>
      <c r="K200" s="25">
        <v>186</v>
      </c>
    </row>
    <row r="201" spans="1:11" x14ac:dyDescent="0.25">
      <c r="A201" s="2">
        <v>194</v>
      </c>
      <c r="B201" s="2">
        <v>207</v>
      </c>
      <c r="C201" s="24">
        <v>4.5462962962962962E-2</v>
      </c>
      <c r="D201" s="25" t="s">
        <v>301</v>
      </c>
      <c r="E201" s="19" t="s">
        <v>41</v>
      </c>
      <c r="F201" s="25" t="s">
        <v>42</v>
      </c>
      <c r="G201" s="25" t="s">
        <v>43</v>
      </c>
      <c r="H201" s="25" t="s">
        <v>97</v>
      </c>
      <c r="I201" s="25">
        <v>120</v>
      </c>
      <c r="J201" s="25" t="s">
        <v>246</v>
      </c>
      <c r="K201" s="25">
        <v>187</v>
      </c>
    </row>
    <row r="202" spans="1:11" x14ac:dyDescent="0.25">
      <c r="A202" s="2">
        <v>195</v>
      </c>
      <c r="B202" s="2">
        <v>395</v>
      </c>
      <c r="C202" s="24">
        <v>4.5960648148148146E-2</v>
      </c>
      <c r="D202" s="25" t="s">
        <v>302</v>
      </c>
      <c r="E202" s="19" t="s">
        <v>101</v>
      </c>
      <c r="F202" s="25" t="s">
        <v>102</v>
      </c>
      <c r="G202" s="25" t="s">
        <v>102</v>
      </c>
      <c r="H202" s="25" t="s">
        <v>215</v>
      </c>
      <c r="I202" s="25">
        <v>119</v>
      </c>
      <c r="J202" s="25" t="s">
        <v>194</v>
      </c>
      <c r="K202" s="25">
        <v>188</v>
      </c>
    </row>
    <row r="203" spans="1:11" x14ac:dyDescent="0.25">
      <c r="A203" s="2">
        <v>196</v>
      </c>
      <c r="B203" s="2">
        <v>381</v>
      </c>
      <c r="C203" s="24">
        <v>4.6099537037037036E-2</v>
      </c>
      <c r="D203" s="25" t="s">
        <v>303</v>
      </c>
      <c r="E203" s="19" t="s">
        <v>101</v>
      </c>
      <c r="F203" s="25" t="s">
        <v>102</v>
      </c>
      <c r="G203" s="25" t="s">
        <v>102</v>
      </c>
      <c r="H203" s="25" t="s">
        <v>193</v>
      </c>
      <c r="I203" s="25">
        <v>118</v>
      </c>
      <c r="J203" s="25" t="s">
        <v>221</v>
      </c>
      <c r="K203" s="25">
        <v>189</v>
      </c>
    </row>
    <row r="204" spans="1:11" x14ac:dyDescent="0.25">
      <c r="A204" s="2">
        <v>197</v>
      </c>
      <c r="B204" s="2">
        <v>394</v>
      </c>
      <c r="C204" s="24">
        <v>4.6157407407407404E-2</v>
      </c>
      <c r="D204" s="25" t="s">
        <v>304</v>
      </c>
      <c r="E204" s="19" t="s">
        <v>101</v>
      </c>
      <c r="F204" s="25" t="s">
        <v>102</v>
      </c>
      <c r="G204" s="25" t="s">
        <v>102</v>
      </c>
      <c r="H204" s="25" t="s">
        <v>154</v>
      </c>
      <c r="I204" s="25">
        <v>192</v>
      </c>
      <c r="J204" s="25" t="s">
        <v>73</v>
      </c>
      <c r="K204" s="25">
        <v>190</v>
      </c>
    </row>
    <row r="205" spans="1:11" x14ac:dyDescent="0.25">
      <c r="A205" s="2">
        <v>198</v>
      </c>
      <c r="B205" s="2">
        <v>236</v>
      </c>
      <c r="C205" s="24">
        <v>4.6851851851851846E-2</v>
      </c>
      <c r="D205" s="25" t="s">
        <v>305</v>
      </c>
      <c r="E205" s="19" t="s">
        <v>41</v>
      </c>
      <c r="F205" s="25" t="s">
        <v>42</v>
      </c>
      <c r="G205" s="25" t="s">
        <v>43</v>
      </c>
      <c r="H205" s="25" t="s">
        <v>116</v>
      </c>
      <c r="I205" s="25">
        <v>117</v>
      </c>
      <c r="J205" s="25" t="s">
        <v>253</v>
      </c>
      <c r="K205" s="25">
        <v>191</v>
      </c>
    </row>
    <row r="206" spans="1:11" x14ac:dyDescent="0.25">
      <c r="A206" s="2">
        <v>199</v>
      </c>
      <c r="B206" s="2">
        <v>231</v>
      </c>
      <c r="C206" s="24">
        <v>4.9155092592592597E-2</v>
      </c>
      <c r="D206" s="25" t="s">
        <v>306</v>
      </c>
      <c r="E206" s="19" t="s">
        <v>41</v>
      </c>
      <c r="F206" s="25" t="s">
        <v>42</v>
      </c>
      <c r="G206" s="25" t="s">
        <v>43</v>
      </c>
      <c r="H206" s="25" t="s">
        <v>252</v>
      </c>
      <c r="I206" s="25">
        <v>116</v>
      </c>
      <c r="J206" s="25" t="s">
        <v>286</v>
      </c>
      <c r="K206" s="25">
        <v>192</v>
      </c>
    </row>
    <row r="207" spans="1:11" x14ac:dyDescent="0.25">
      <c r="A207" s="2">
        <v>200</v>
      </c>
      <c r="B207" s="2">
        <v>309</v>
      </c>
      <c r="C207" s="24">
        <v>4.9305555555555554E-2</v>
      </c>
      <c r="D207" s="25" t="s">
        <v>307</v>
      </c>
      <c r="E207" s="19" t="s">
        <v>23</v>
      </c>
      <c r="F207" s="25" t="s">
        <v>24</v>
      </c>
      <c r="G207" s="25" t="s">
        <v>24</v>
      </c>
      <c r="H207" s="25" t="s">
        <v>193</v>
      </c>
      <c r="I207" s="25">
        <v>115</v>
      </c>
      <c r="J207" s="25" t="s">
        <v>141</v>
      </c>
      <c r="K207" s="25">
        <v>193</v>
      </c>
    </row>
    <row r="208" spans="1:11" x14ac:dyDescent="0.25">
      <c r="A208" s="2">
        <v>201</v>
      </c>
      <c r="B208" s="2">
        <v>406</v>
      </c>
      <c r="C208" s="24">
        <v>4.9421296296296297E-2</v>
      </c>
      <c r="D208" s="25" t="s">
        <v>308</v>
      </c>
      <c r="E208" s="19" t="s">
        <v>91</v>
      </c>
      <c r="F208" s="25" t="s">
        <v>92</v>
      </c>
      <c r="G208" s="25" t="s">
        <v>92</v>
      </c>
      <c r="H208" s="25" t="s">
        <v>106</v>
      </c>
      <c r="I208" s="25">
        <v>114</v>
      </c>
      <c r="J208" s="25" t="s">
        <v>65</v>
      </c>
      <c r="K208" s="25">
        <v>194</v>
      </c>
    </row>
    <row r="209" spans="1:11" x14ac:dyDescent="0.25">
      <c r="A209" s="2">
        <v>202</v>
      </c>
      <c r="B209" s="2">
        <v>423</v>
      </c>
      <c r="C209" s="24">
        <v>4.943287037037037E-2</v>
      </c>
      <c r="D209" s="25" t="s">
        <v>309</v>
      </c>
      <c r="E209" s="19" t="s">
        <v>91</v>
      </c>
      <c r="F209" s="25" t="s">
        <v>92</v>
      </c>
      <c r="G209" s="25" t="s">
        <v>92</v>
      </c>
      <c r="H209" s="25" t="s">
        <v>44</v>
      </c>
      <c r="I209" s="25">
        <v>191</v>
      </c>
      <c r="J209" s="25" t="s">
        <v>28</v>
      </c>
      <c r="K209" s="25">
        <v>195</v>
      </c>
    </row>
    <row r="210" spans="1:11" x14ac:dyDescent="0.25">
      <c r="A210" s="2">
        <v>203</v>
      </c>
      <c r="B210" s="2">
        <v>389</v>
      </c>
      <c r="C210" s="24">
        <v>4.9537037037037039E-2</v>
      </c>
      <c r="D210" s="25" t="s">
        <v>310</v>
      </c>
      <c r="E210" s="19" t="s">
        <v>101</v>
      </c>
      <c r="F210" s="25" t="s">
        <v>102</v>
      </c>
      <c r="G210" s="25" t="s">
        <v>102</v>
      </c>
      <c r="H210" s="25" t="s">
        <v>154</v>
      </c>
      <c r="I210" s="25">
        <v>190</v>
      </c>
      <c r="J210" s="25" t="s">
        <v>111</v>
      </c>
      <c r="K210" s="25">
        <v>196</v>
      </c>
    </row>
    <row r="211" spans="1:11" x14ac:dyDescent="0.25">
      <c r="A211" s="2">
        <v>204</v>
      </c>
      <c r="B211" s="2">
        <v>698</v>
      </c>
      <c r="C211" s="24">
        <v>4.9849537037037039E-2</v>
      </c>
      <c r="D211" s="25" t="s">
        <v>311</v>
      </c>
      <c r="E211" s="19">
        <v>0</v>
      </c>
      <c r="F211" s="25" t="s">
        <v>38</v>
      </c>
      <c r="G211" s="25" t="s">
        <v>38</v>
      </c>
      <c r="H211" s="25" t="s">
        <v>154</v>
      </c>
      <c r="I211" s="25" t="s">
        <v>38</v>
      </c>
      <c r="J211" s="25" t="s">
        <v>38</v>
      </c>
      <c r="K211" s="25" t="s">
        <v>38</v>
      </c>
    </row>
    <row r="212" spans="1:11" x14ac:dyDescent="0.25">
      <c r="A212" s="2">
        <v>205</v>
      </c>
      <c r="B212" s="2">
        <v>617</v>
      </c>
      <c r="C212" s="24">
        <v>5.3148148148148146E-2</v>
      </c>
      <c r="D212" s="25" t="s">
        <v>312</v>
      </c>
      <c r="E212" s="19" t="s">
        <v>51</v>
      </c>
      <c r="F212" s="25" t="s">
        <v>52</v>
      </c>
      <c r="G212" s="25" t="s">
        <v>53</v>
      </c>
      <c r="H212" s="25" t="s">
        <v>119</v>
      </c>
      <c r="I212" s="25">
        <v>113</v>
      </c>
      <c r="J212" s="25" t="s">
        <v>38</v>
      </c>
      <c r="K212" s="25" t="s">
        <v>38</v>
      </c>
    </row>
    <row r="213" spans="1:11" x14ac:dyDescent="0.25">
      <c r="A213" s="2">
        <v>206</v>
      </c>
      <c r="B213" s="2">
        <v>850</v>
      </c>
      <c r="C213" s="24">
        <v>5.3148148148148146E-2</v>
      </c>
      <c r="D213" s="25" t="s">
        <v>313</v>
      </c>
      <c r="E213" s="19" t="s">
        <v>51</v>
      </c>
      <c r="F213" s="25" t="s">
        <v>52</v>
      </c>
      <c r="G213" s="25" t="s">
        <v>53</v>
      </c>
      <c r="H213" s="25" t="s">
        <v>119</v>
      </c>
      <c r="I213" s="25">
        <v>112</v>
      </c>
      <c r="J213" s="25" t="s">
        <v>38</v>
      </c>
      <c r="K213" s="25" t="s">
        <v>38</v>
      </c>
    </row>
    <row r="214" spans="1:11" x14ac:dyDescent="0.25">
      <c r="A214" s="2">
        <v>207</v>
      </c>
      <c r="B214" s="2">
        <v>568</v>
      </c>
      <c r="C214" s="24">
        <v>5.6064814814814817E-2</v>
      </c>
      <c r="D214" s="25" t="s">
        <v>314</v>
      </c>
      <c r="E214" s="19" t="s">
        <v>62</v>
      </c>
      <c r="F214" s="25" t="s">
        <v>63</v>
      </c>
      <c r="G214" s="25" t="s">
        <v>63</v>
      </c>
      <c r="H214" s="25" t="s">
        <v>39</v>
      </c>
      <c r="I214" s="25">
        <v>189</v>
      </c>
      <c r="J214" s="25" t="s">
        <v>46</v>
      </c>
      <c r="K214" s="25">
        <v>197</v>
      </c>
    </row>
    <row r="215" spans="1:11" x14ac:dyDescent="0.25">
      <c r="A215" s="2">
        <v>208</v>
      </c>
      <c r="B215" s="2">
        <v>840</v>
      </c>
      <c r="C215" s="24">
        <v>5.7488425925925929E-2</v>
      </c>
      <c r="D215" s="25" t="s">
        <v>315</v>
      </c>
      <c r="E215" s="19" t="s">
        <v>62</v>
      </c>
      <c r="F215" s="25" t="s">
        <v>63</v>
      </c>
      <c r="G215" s="25" t="s">
        <v>63</v>
      </c>
      <c r="H215" s="25" t="s">
        <v>97</v>
      </c>
      <c r="I215" s="25">
        <v>111</v>
      </c>
      <c r="J215" s="25" t="s">
        <v>253</v>
      </c>
      <c r="K215" s="25">
        <v>198</v>
      </c>
    </row>
    <row r="216" spans="1:11" x14ac:dyDescent="0.25">
      <c r="A216" s="2">
        <v>209</v>
      </c>
      <c r="B216" s="2">
        <v>838</v>
      </c>
      <c r="C216" s="24">
        <v>5.7638888888888885E-2</v>
      </c>
      <c r="D216" s="25" t="s">
        <v>316</v>
      </c>
      <c r="E216" s="19" t="s">
        <v>51</v>
      </c>
      <c r="F216" s="25" t="s">
        <v>52</v>
      </c>
      <c r="G216" s="25" t="s">
        <v>53</v>
      </c>
      <c r="H216" s="25" t="s">
        <v>39</v>
      </c>
      <c r="I216" s="25">
        <v>188</v>
      </c>
      <c r="J216" s="25" t="s">
        <v>317</v>
      </c>
      <c r="K216" s="25">
        <v>199</v>
      </c>
    </row>
    <row r="218" spans="1:11" x14ac:dyDescent="0.25">
      <c r="A218" s="26" t="s">
        <v>318</v>
      </c>
    </row>
    <row r="219" spans="1:11" x14ac:dyDescent="0.25">
      <c r="B219" s="2" t="s">
        <v>319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Men">
    <tabColor rgb="FF00B050"/>
  </sheetPr>
  <dimension ref="A1:AV479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5" sqref="E5"/>
    </sheetView>
  </sheetViews>
  <sheetFormatPr defaultRowHeight="12.75" outlineLevelRow="1" outlineLevelCol="1" x14ac:dyDescent="0.2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18" width="9.140625" style="2" hidden="1" customWidth="1"/>
    <col min="19" max="19" width="10.85546875" style="2" hidden="1" customWidth="1"/>
    <col min="20" max="20" width="10.7109375" style="2" hidden="1" customWidth="1"/>
    <col min="21" max="25" width="9.140625" style="2" hidden="1" customWidth="1"/>
    <col min="26" max="26" width="0" style="2" hidden="1" customWidth="1" collapsed="1"/>
    <col min="27" max="28" width="0" style="2" hidden="1" customWidth="1"/>
    <col min="29" max="29" width="8.85546875" style="2" hidden="1" customWidth="1"/>
    <col min="30" max="33" width="12.28515625" style="2" hidden="1" customWidth="1"/>
    <col min="34" max="34" width="3.42578125" style="2" hidden="1" customWidth="1"/>
    <col min="35" max="35" width="12.28515625" style="2" hidden="1" customWidth="1"/>
    <col min="36" max="37" width="8.85546875" style="2" hidden="1" customWidth="1"/>
    <col min="38" max="45" width="0" style="2" hidden="1" customWidth="1"/>
    <col min="46" max="46" width="1.7109375" style="2" hidden="1" customWidth="1"/>
    <col min="47" max="16384" width="9.140625" style="2"/>
  </cols>
  <sheetData>
    <row r="1" spans="1:46" hidden="1" outlineLevel="1" x14ac:dyDescent="0.2">
      <c r="Q1" s="27"/>
      <c r="R1" s="27"/>
      <c r="S1" s="27"/>
      <c r="T1" s="27"/>
      <c r="U1" s="27"/>
      <c r="V1" s="28" t="s">
        <v>320</v>
      </c>
      <c r="W1" s="29" t="s">
        <v>321</v>
      </c>
      <c r="X1" s="27" t="str">
        <f>IF(ISBLANK(W1),"X",IF(AND(W1&lt;115,W1&gt;95),W1+1,W1))</f>
        <v xml:space="preserve">Formula to correct scores psoted </v>
      </c>
      <c r="Y1" s="27" t="str">
        <f>IF(OR(Y$6&gt;$D$5,Y$6&gt;COUNT($E1:$J1)),"",LARGE($E1:$J1,Y$6))</f>
        <v/>
      </c>
      <c r="Z1" s="27" t="str">
        <f>IF(OR(Z$6&gt;$D$5,Z$6&gt;COUNT($E1:$J1)),"",LARGE($E1:$J1,Z$6))</f>
        <v/>
      </c>
      <c r="AA1" s="27" t="str">
        <f>IF(OR(AA$6&gt;$D$5,AA$6&gt;COUNT($E1:$J1)),"",LARGE($E1:$J1,AA$6))</f>
        <v/>
      </c>
      <c r="AB1" s="27" t="str">
        <f>IF(OR(AB$6&gt;$D$5,AB$6&gt;COUNT($E1:$J1)),"",LARGE($E1:$J1,AB$6))</f>
        <v/>
      </c>
      <c r="AC1" s="1"/>
      <c r="AD1" s="1"/>
      <c r="AE1" s="1"/>
      <c r="AF1" s="1"/>
      <c r="AG1" s="1"/>
      <c r="AH1" s="1"/>
      <c r="AI1" s="1"/>
      <c r="AJ1" s="1"/>
      <c r="AK1" s="1"/>
      <c r="AT1" s="30"/>
    </row>
    <row r="2" spans="1:46" hidden="1" outlineLevel="1" x14ac:dyDescent="0.2">
      <c r="A2" s="2" t="s">
        <v>322</v>
      </c>
      <c r="E2" s="31" t="s">
        <v>323</v>
      </c>
      <c r="F2" s="2" t="b">
        <f>SUM(F6:F366)&gt;0</f>
        <v>1</v>
      </c>
      <c r="J2" s="31" t="s">
        <v>324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1199</v>
      </c>
      <c r="M2" s="32"/>
      <c r="N2" s="33">
        <f>K2+(ROW(K2)-ROW(K$6))/10000</f>
        <v>-4.0000000000000002E-4</v>
      </c>
      <c r="O2" s="32">
        <f>COUNT(E2:J2)</f>
        <v>0</v>
      </c>
      <c r="P2" s="32">
        <f ca="1">IF(AND(O2=1,OFFSET(D2,0,P$3)&gt;0),"Y",0)</f>
        <v>0</v>
      </c>
      <c r="Q2" s="34">
        <v>0</v>
      </c>
      <c r="R2" s="35">
        <f>1-(Q2=Q1)</f>
        <v>0</v>
      </c>
      <c r="S2" s="36">
        <f>IFERROR(LARGE(E2:J2,1),0)*1.001+IF($D$5&gt;=2,IFERROR(LARGE(E2:J2,2),0),0)*1.0001+IF($D$5&gt;=3,IFERROR(LARGE(E2:J2,3),0),0)*1.00001+IF($D$5&gt;=4,IFERROR(LARGE(E2:J2,4),0),0)*1.000001+IF($D$5&gt;=5,IFERROR(LARGE(E2:J2,5),0),0)*1.0000001+IF($D$5&gt;=6,IFERROR(LARGE(E2:J2,6),0),0)*1.00000001</f>
        <v>0</v>
      </c>
      <c r="T2" s="36">
        <f>K2+W2/1000+IF($D$5&gt;=2,X2/10000,0)+IF($D$5&gt;=3,Y2/100000,0)+IF($D$5&gt;=4,Z2/1000000,0)+IF($D$5&gt;=5,AA2/10000000,0)+IF($D$5&gt;=6,AB2/100000000,0)</f>
        <v>0</v>
      </c>
      <c r="U2" s="35">
        <f>1-(S2=T2)</f>
        <v>0</v>
      </c>
      <c r="V2" s="35">
        <f>K2+W2/1000+X2/10000+Y2/100000+Z2/1000000+AA2/10000000+AB2/100000000</f>
        <v>0</v>
      </c>
      <c r="W2" s="29"/>
      <c r="X2" s="27"/>
      <c r="Y2" s="27"/>
      <c r="Z2" s="27"/>
      <c r="AA2" s="27"/>
      <c r="AC2" s="31" t="s">
        <v>325</v>
      </c>
      <c r="AD2" s="37" t="e">
        <v>#N/A</v>
      </c>
      <c r="AE2" s="37" t="e">
        <f>IF($AD2="Query O/S",AQ2,0)</f>
        <v>#N/A</v>
      </c>
      <c r="AF2" s="37" t="e">
        <f>IF($AD2="Query O/S",AR2,0)</f>
        <v>#N/A</v>
      </c>
      <c r="AG2" s="37" t="e">
        <f>IF($AD2="Query O/S",AS2,0)</f>
        <v>#N/A</v>
      </c>
      <c r="AH2" s="37"/>
      <c r="AI2" s="38">
        <f ca="1">OFFSET(E2,0,AI$5-1)</f>
        <v>0</v>
      </c>
      <c r="AJ2" s="39"/>
      <c r="AK2" s="40"/>
      <c r="AL2" s="41">
        <f>MAX(E2:J2)</f>
        <v>0</v>
      </c>
      <c r="AM2" s="32">
        <f>(IFERROR(LARGE(E2:J2,1),0)+IF($AM$3&gt;=2,IFERROR(LARGE(E2:J2,2),0),0)+IF($AM$3&gt;=3,IFERROR(LARGE(E2:J2,3),0),0)+IF($AM$3&gt;=4,IFERROR(LARGE(E2:J2,4),0),0)+IF($AM$3&gt;=5,IFERROR(LARGE(E2:J2,5),0),0)+IF($AM$3&gt;=6,IFERROR(LARGE(E2:J2,6),0),0)+AL2)*(L2="Y")</f>
        <v>0</v>
      </c>
      <c r="AN2" s="38" t="e">
        <f>IF(AND($AD2="Query O/s",AQ2&lt;&gt;""),AQ2,"-")</f>
        <v>#N/A</v>
      </c>
      <c r="AO2" s="38" t="e">
        <f>IF(AND($AD2="Query O/s",AR2&lt;&gt;""),AR2,"-")</f>
        <v>#N/A</v>
      </c>
      <c r="AP2" s="38" t="e">
        <f>IF(AND($AD2="Query O/s",AS2&lt;&gt;""),AS2,"-")</f>
        <v>#N/A</v>
      </c>
      <c r="AT2" s="30"/>
    </row>
    <row r="3" spans="1:46" hidden="1" outlineLevel="1" x14ac:dyDescent="0.2">
      <c r="E3" s="31"/>
      <c r="J3" s="31"/>
      <c r="K3" s="27"/>
      <c r="L3" s="27"/>
      <c r="N3" s="42"/>
      <c r="O3" s="27" t="s">
        <v>326</v>
      </c>
      <c r="P3" s="43">
        <v>5</v>
      </c>
      <c r="Q3" s="44" t="s">
        <v>327</v>
      </c>
      <c r="R3" s="45" t="s">
        <v>328</v>
      </c>
      <c r="U3" s="45" t="s">
        <v>329</v>
      </c>
      <c r="W3" s="29"/>
      <c r="X3" s="27"/>
      <c r="Y3" s="27"/>
      <c r="Z3" s="27"/>
      <c r="AA3" s="27"/>
      <c r="AL3" s="1" t="s">
        <v>330</v>
      </c>
      <c r="AM3" s="3">
        <f>$D$5-1</f>
        <v>2</v>
      </c>
      <c r="AQ3" s="1" t="s">
        <v>331</v>
      </c>
      <c r="AT3" s="30"/>
    </row>
    <row r="4" spans="1:46" s="15" customFormat="1" ht="38.25" customHeight="1" collapsed="1" thickBot="1" x14ac:dyDescent="0.45">
      <c r="A4" s="15" t="s">
        <v>1194</v>
      </c>
      <c r="Q4" s="46"/>
      <c r="R4" s="47">
        <f>SUM(R6:R366)</f>
        <v>0</v>
      </c>
      <c r="U4" s="47">
        <f>SUM(U6:U366)</f>
        <v>0</v>
      </c>
      <c r="V4" s="44" t="s">
        <v>332</v>
      </c>
      <c r="AM4" s="44" t="s">
        <v>333</v>
      </c>
      <c r="AT4" s="48" t="s">
        <v>334</v>
      </c>
    </row>
    <row r="5" spans="1:46" s="26" customFormat="1" x14ac:dyDescent="0.2">
      <c r="A5" s="26" t="s">
        <v>335</v>
      </c>
      <c r="D5" s="49">
        <v>3</v>
      </c>
      <c r="K5" s="50" t="str">
        <f>"Total is best " &amp;D5&amp;" races"</f>
        <v>Total is best 3 races</v>
      </c>
      <c r="Q5" s="26" t="s">
        <v>336</v>
      </c>
      <c r="S5" s="51" t="s">
        <v>337</v>
      </c>
      <c r="T5" s="51"/>
      <c r="U5" s="51"/>
      <c r="V5" s="31"/>
      <c r="W5" s="26" t="s">
        <v>338</v>
      </c>
      <c r="AE5" s="26" t="s">
        <v>339</v>
      </c>
      <c r="AH5" s="52" t="s">
        <v>340</v>
      </c>
      <c r="AI5" s="53">
        <v>3</v>
      </c>
      <c r="AJ5" s="26" t="s">
        <v>341</v>
      </c>
      <c r="AN5" s="26" t="s">
        <v>342</v>
      </c>
      <c r="AQ5" s="44" t="s">
        <v>343</v>
      </c>
      <c r="AT5" s="54"/>
    </row>
    <row r="6" spans="1:46" s="26" customFormat="1" ht="42" customHeight="1" x14ac:dyDescent="0.2">
      <c r="A6" s="26" t="s">
        <v>344</v>
      </c>
      <c r="B6" s="55" t="s">
        <v>345</v>
      </c>
      <c r="C6" s="26" t="s">
        <v>346</v>
      </c>
      <c r="D6" s="56" t="s">
        <v>347</v>
      </c>
      <c r="E6" s="56" t="s">
        <v>348</v>
      </c>
      <c r="F6" s="56" t="s">
        <v>349</v>
      </c>
      <c r="G6" s="56" t="s">
        <v>350</v>
      </c>
      <c r="H6" s="56" t="s">
        <v>351</v>
      </c>
      <c r="I6" s="56" t="s">
        <v>352</v>
      </c>
      <c r="J6" s="56" t="s">
        <v>353</v>
      </c>
      <c r="K6" s="56" t="s">
        <v>354</v>
      </c>
      <c r="L6" s="57" t="s">
        <v>355</v>
      </c>
      <c r="M6" s="57" t="s">
        <v>356</v>
      </c>
      <c r="N6" s="58" t="s">
        <v>357</v>
      </c>
      <c r="O6" s="20" t="s">
        <v>358</v>
      </c>
      <c r="P6" s="57" t="s">
        <v>359</v>
      </c>
      <c r="Q6" s="56" t="s">
        <v>360</v>
      </c>
      <c r="R6" s="59" t="s">
        <v>328</v>
      </c>
      <c r="S6" s="20" t="s">
        <v>361</v>
      </c>
      <c r="T6" s="20" t="s">
        <v>362</v>
      </c>
      <c r="U6" s="20" t="s">
        <v>363</v>
      </c>
      <c r="V6" s="59" t="s">
        <v>364</v>
      </c>
      <c r="W6" s="56">
        <v>1</v>
      </c>
      <c r="X6" s="56">
        <v>2</v>
      </c>
      <c r="Y6" s="56">
        <v>3</v>
      </c>
      <c r="Z6" s="56">
        <v>4</v>
      </c>
      <c r="AA6" s="56">
        <v>5</v>
      </c>
      <c r="AB6" s="56">
        <v>6</v>
      </c>
      <c r="AC6" s="60"/>
      <c r="AD6" s="60" t="s">
        <v>365</v>
      </c>
      <c r="AE6" s="22" t="s">
        <v>366</v>
      </c>
      <c r="AF6" s="22" t="s">
        <v>367</v>
      </c>
      <c r="AG6" s="22" t="s">
        <v>368</v>
      </c>
      <c r="AH6" s="22"/>
      <c r="AI6" s="22" t="s">
        <v>369</v>
      </c>
      <c r="AJ6" s="60" t="s">
        <v>370</v>
      </c>
      <c r="AK6" s="60" t="s">
        <v>371</v>
      </c>
      <c r="AL6" s="22" t="s">
        <v>372</v>
      </c>
      <c r="AM6" s="22" t="s">
        <v>373</v>
      </c>
      <c r="AN6" s="22" t="s">
        <v>366</v>
      </c>
      <c r="AO6" s="22" t="s">
        <v>367</v>
      </c>
      <c r="AP6" s="22" t="s">
        <v>368</v>
      </c>
      <c r="AQ6" s="22" t="s">
        <v>366</v>
      </c>
      <c r="AR6" s="22" t="s">
        <v>367</v>
      </c>
      <c r="AS6" s="22" t="s">
        <v>368</v>
      </c>
      <c r="AT6" s="54"/>
    </row>
    <row r="7" spans="1:46" s="26" customFormat="1" x14ac:dyDescent="0.2">
      <c r="C7" s="26" t="s">
        <v>374</v>
      </c>
      <c r="D7" s="56"/>
      <c r="E7" s="56"/>
      <c r="F7" s="29"/>
      <c r="G7" s="56"/>
      <c r="H7" s="56"/>
      <c r="I7" s="56"/>
      <c r="J7" s="56"/>
      <c r="K7" s="56"/>
      <c r="L7" s="56"/>
      <c r="M7" s="56"/>
      <c r="N7" s="56"/>
      <c r="O7" s="56"/>
      <c r="P7" s="56"/>
      <c r="Q7" s="56" t="s">
        <v>20</v>
      </c>
      <c r="R7" s="56"/>
      <c r="S7" s="56"/>
      <c r="T7" s="56"/>
      <c r="U7" s="56"/>
      <c r="V7" s="56"/>
      <c r="W7" s="61"/>
      <c r="X7" s="61"/>
      <c r="Y7" s="61"/>
      <c r="Z7" s="61"/>
      <c r="AA7" s="61"/>
      <c r="AB7" s="61"/>
      <c r="AN7" s="41"/>
      <c r="AO7" s="41"/>
      <c r="AP7" s="41"/>
      <c r="AQ7" s="39">
        <v>889</v>
      </c>
      <c r="AR7" s="39">
        <v>877</v>
      </c>
      <c r="AS7" s="39">
        <v>862</v>
      </c>
      <c r="AT7" s="54"/>
    </row>
    <row r="8" spans="1:46" s="26" customFormat="1" x14ac:dyDescent="0.2">
      <c r="A8" s="1">
        <v>1</v>
      </c>
      <c r="B8" s="1" t="s">
        <v>38</v>
      </c>
      <c r="C8" s="1" t="s">
        <v>375</v>
      </c>
      <c r="D8" s="29" t="s">
        <v>92</v>
      </c>
      <c r="E8" s="29">
        <v>299</v>
      </c>
      <c r="F8" s="29">
        <v>298</v>
      </c>
      <c r="G8" s="56">
        <v>298</v>
      </c>
      <c r="H8" s="56"/>
      <c r="I8" s="56"/>
      <c r="J8" s="56"/>
      <c r="K8" s="32">
        <f t="shared" ref="K8:K37" si="0">IFERROR(LARGE(E8:J8,1),0)+IF($D$5&gt;=2,IFERROR(LARGE(E8:J8,2),0),0)+IF($D$5&gt;=3,IFERROR(LARGE(E8:J8,3),0),0)+IF($D$5&gt;=4,IFERROR(LARGE(E8:J8,4),0),0)+IF($D$5&gt;=5,IFERROR(LARGE(E8:J8,5),0),0)+IF($D$5&gt;=6,IFERROR(LARGE(E8:J8,6),0),0)</f>
        <v>895</v>
      </c>
      <c r="L8" s="32" t="s">
        <v>1200</v>
      </c>
      <c r="M8" s="32"/>
      <c r="N8" s="33">
        <f t="shared" ref="N8:N37" si="1">K8+(ROW(K8)-ROW(K$6))/10000</f>
        <v>895.00019999999995</v>
      </c>
      <c r="O8" s="32">
        <f t="shared" ref="O8:O37" si="2">COUNT(E8:J8)</f>
        <v>3</v>
      </c>
      <c r="P8" s="32">
        <f t="shared" ref="P8:P37" ca="1" si="3">IF(AND(O8=1,OFFSET(D8,0,P$3)&gt;0),"Y",0)</f>
        <v>0</v>
      </c>
      <c r="Q8" s="34" t="s">
        <v>20</v>
      </c>
      <c r="R8" s="35">
        <f t="shared" ref="R8:R37" si="4">1-(Q8=Q7)</f>
        <v>0</v>
      </c>
      <c r="S8" s="36">
        <f t="shared" ref="S8:S37" si="5">IFERROR(LARGE(E8:J8,1),0)*1.001+IF($D$5&gt;=2,IFERROR(LARGE(E8:J8,2),0),0)*1.0001+IF($D$5&gt;=3,IFERROR(LARGE(E8:J8,3),0),0)*1.00001+IF($D$5&gt;=4,IFERROR(LARGE(E8:J8,4),0),0)*1.000001+IF($D$5&gt;=5,IFERROR(LARGE(E8:J8,5),0),0)*1.0000001+IF($D$5&gt;=6,IFERROR(LARGE(E8:J8,6),0),0)*1.00000001</f>
        <v>895.33177999999998</v>
      </c>
      <c r="T8" s="36">
        <f t="shared" ref="T8:T37" si="6">K8+W8/1000+IF($D$5&gt;=2,X8/10000,0)+IF($D$5&gt;=3,Y8/100000,0)+IF($D$5&gt;=4,Z8/1000000,0)+IF($D$5&gt;=5,AA8/10000000,0)+IF($D$5&gt;=6,AB8/100000000,0)</f>
        <v>895.33177999999998</v>
      </c>
      <c r="U8" s="35">
        <f t="shared" ref="U8:U37" si="7">1-(S8=T8)</f>
        <v>0</v>
      </c>
      <c r="V8" s="35">
        <f t="shared" ref="V8:V37" si="8">K8+W8/1000+X8/10000+Y8/100000+Z8/1000000+AA8/10000000+AB8/100000000</f>
        <v>895.33177999999998</v>
      </c>
      <c r="W8" s="29">
        <v>299</v>
      </c>
      <c r="X8" s="29">
        <v>298</v>
      </c>
      <c r="Y8" s="56">
        <v>298</v>
      </c>
      <c r="Z8" s="56">
        <v>0</v>
      </c>
      <c r="AA8" s="56">
        <v>0</v>
      </c>
      <c r="AB8" s="56">
        <v>0</v>
      </c>
      <c r="AD8" s="37">
        <v>0</v>
      </c>
      <c r="AE8" s="37">
        <v>0</v>
      </c>
      <c r="AF8" s="37">
        <v>0</v>
      </c>
      <c r="AG8" s="37">
        <v>0</v>
      </c>
      <c r="AH8" s="37"/>
      <c r="AI8" s="38">
        <f t="shared" ref="AI8:AI37" ca="1" si="9">OFFSET(E8,0,AI$5-1)</f>
        <v>298</v>
      </c>
      <c r="AJ8" s="39">
        <v>3</v>
      </c>
      <c r="AK8" s="40">
        <v>895.33158000000003</v>
      </c>
      <c r="AL8" s="41">
        <v>299</v>
      </c>
      <c r="AM8" s="32">
        <v>0</v>
      </c>
      <c r="AN8" s="41"/>
      <c r="AO8" s="41"/>
      <c r="AP8" s="41"/>
      <c r="AQ8" s="39"/>
      <c r="AR8" s="39"/>
      <c r="AS8" s="39"/>
      <c r="AT8" s="54"/>
    </row>
    <row r="9" spans="1:46" s="26" customFormat="1" x14ac:dyDescent="0.2">
      <c r="A9" s="1">
        <v>2</v>
      </c>
      <c r="B9" s="1">
        <v>1</v>
      </c>
      <c r="C9" s="1" t="s">
        <v>376</v>
      </c>
      <c r="D9" s="29" t="s">
        <v>49</v>
      </c>
      <c r="E9" s="29">
        <v>293</v>
      </c>
      <c r="F9" s="29">
        <v>299</v>
      </c>
      <c r="G9" s="56">
        <v>297</v>
      </c>
      <c r="H9" s="56"/>
      <c r="I9" s="56"/>
      <c r="J9" s="56"/>
      <c r="K9" s="32">
        <f t="shared" si="0"/>
        <v>889</v>
      </c>
      <c r="L9" s="32" t="s">
        <v>1133</v>
      </c>
      <c r="M9" s="32" t="s">
        <v>21</v>
      </c>
      <c r="N9" s="33">
        <f t="shared" si="1"/>
        <v>889.00030000000004</v>
      </c>
      <c r="O9" s="32">
        <f t="shared" si="2"/>
        <v>3</v>
      </c>
      <c r="P9" s="32">
        <f t="shared" ca="1" si="3"/>
        <v>0</v>
      </c>
      <c r="Q9" s="34" t="s">
        <v>20</v>
      </c>
      <c r="R9" s="35">
        <f t="shared" si="4"/>
        <v>0</v>
      </c>
      <c r="S9" s="36">
        <f t="shared" si="5"/>
        <v>889.33163000000002</v>
      </c>
      <c r="T9" s="36">
        <f t="shared" si="6"/>
        <v>889.33163000000002</v>
      </c>
      <c r="U9" s="35">
        <f t="shared" si="7"/>
        <v>0</v>
      </c>
      <c r="V9" s="35">
        <f t="shared" si="8"/>
        <v>889.33163000000002</v>
      </c>
      <c r="W9" s="29">
        <v>299</v>
      </c>
      <c r="X9" s="29">
        <v>297</v>
      </c>
      <c r="Y9" s="56">
        <v>293</v>
      </c>
      <c r="Z9" s="56">
        <v>0</v>
      </c>
      <c r="AA9" s="56">
        <v>0</v>
      </c>
      <c r="AB9" s="56">
        <v>0</v>
      </c>
      <c r="AD9" s="37">
        <v>0</v>
      </c>
      <c r="AE9" s="37">
        <v>0</v>
      </c>
      <c r="AF9" s="37">
        <v>0</v>
      </c>
      <c r="AG9" s="37">
        <v>0</v>
      </c>
      <c r="AH9" s="37"/>
      <c r="AI9" s="38">
        <f t="shared" ca="1" si="9"/>
        <v>297</v>
      </c>
      <c r="AJ9" s="39">
        <v>3</v>
      </c>
      <c r="AK9" s="40">
        <v>889.33132999999998</v>
      </c>
      <c r="AL9" s="41">
        <v>299</v>
      </c>
      <c r="AM9" s="32">
        <v>895</v>
      </c>
      <c r="AN9" s="38" t="str">
        <f t="shared" ref="AN9:AN37" si="10">IF(AND($AD9="Query O/s",AQ9&lt;&gt;""),AQ9,"-")</f>
        <v>-</v>
      </c>
      <c r="AO9" s="38" t="str">
        <f t="shared" ref="AO9:AO37" si="11">IF(AND($AD9="Query O/s",AR9&lt;&gt;""),AR9,"-")</f>
        <v>-</v>
      </c>
      <c r="AP9" s="38" t="str">
        <f t="shared" ref="AP9:AP37" si="12">IF(AND($AD9="Query O/s",AS9&lt;&gt;""),AS9,"-")</f>
        <v>-</v>
      </c>
      <c r="AQ9" s="39" t="s">
        <v>21</v>
      </c>
      <c r="AR9" s="39"/>
      <c r="AS9" s="39"/>
      <c r="AT9" s="54"/>
    </row>
    <row r="10" spans="1:46" s="26" customFormat="1" x14ac:dyDescent="0.2">
      <c r="A10" s="1">
        <v>3</v>
      </c>
      <c r="B10" s="1">
        <v>2</v>
      </c>
      <c r="C10" s="1" t="s">
        <v>17</v>
      </c>
      <c r="D10" s="29" t="s">
        <v>19</v>
      </c>
      <c r="E10" s="29">
        <v>290</v>
      </c>
      <c r="F10" s="29">
        <v>292</v>
      </c>
      <c r="G10" s="56">
        <v>293</v>
      </c>
      <c r="H10" s="56">
        <v>292</v>
      </c>
      <c r="I10" s="56">
        <v>300</v>
      </c>
      <c r="J10" s="56"/>
      <c r="K10" s="32">
        <f t="shared" si="0"/>
        <v>885</v>
      </c>
      <c r="L10" s="32" t="s">
        <v>1133</v>
      </c>
      <c r="M10" s="32" t="s">
        <v>28</v>
      </c>
      <c r="N10" s="33">
        <f t="shared" si="1"/>
        <v>885.00040000000001</v>
      </c>
      <c r="O10" s="32">
        <f t="shared" si="2"/>
        <v>5</v>
      </c>
      <c r="P10" s="32">
        <f t="shared" ca="1" si="3"/>
        <v>0</v>
      </c>
      <c r="Q10" s="34" t="s">
        <v>20</v>
      </c>
      <c r="R10" s="35">
        <f t="shared" si="4"/>
        <v>0</v>
      </c>
      <c r="S10" s="36">
        <f t="shared" si="5"/>
        <v>885.33221999999989</v>
      </c>
      <c r="T10" s="36">
        <f t="shared" si="6"/>
        <v>885.33222000000001</v>
      </c>
      <c r="U10" s="35">
        <f t="shared" si="7"/>
        <v>0</v>
      </c>
      <c r="V10" s="35">
        <f t="shared" si="8"/>
        <v>885.33254099999999</v>
      </c>
      <c r="W10" s="29">
        <v>300</v>
      </c>
      <c r="X10" s="29">
        <v>293</v>
      </c>
      <c r="Y10" s="56">
        <v>292</v>
      </c>
      <c r="Z10" s="56">
        <v>292</v>
      </c>
      <c r="AA10" s="56">
        <v>290</v>
      </c>
      <c r="AB10" s="56">
        <v>0</v>
      </c>
      <c r="AD10" s="37">
        <v>0</v>
      </c>
      <c r="AE10" s="37">
        <v>0</v>
      </c>
      <c r="AF10" s="37">
        <v>0</v>
      </c>
      <c r="AG10" s="37">
        <v>0</v>
      </c>
      <c r="AH10" s="37"/>
      <c r="AI10" s="38">
        <f t="shared" ca="1" si="9"/>
        <v>293</v>
      </c>
      <c r="AJ10" s="39">
        <v>4</v>
      </c>
      <c r="AK10" s="40">
        <v>877.32500999999991</v>
      </c>
      <c r="AL10" s="41">
        <v>293</v>
      </c>
      <c r="AM10" s="32">
        <v>878</v>
      </c>
      <c r="AN10" s="38" t="str">
        <f t="shared" si="10"/>
        <v>-</v>
      </c>
      <c r="AO10" s="38" t="str">
        <f t="shared" si="11"/>
        <v>-</v>
      </c>
      <c r="AP10" s="38" t="str">
        <f t="shared" si="12"/>
        <v>-</v>
      </c>
      <c r="AQ10" s="39"/>
      <c r="AR10" s="39" t="s">
        <v>28</v>
      </c>
      <c r="AS10" s="39"/>
      <c r="AT10" s="54"/>
    </row>
    <row r="11" spans="1:46" s="26" customFormat="1" x14ac:dyDescent="0.2">
      <c r="A11" s="1">
        <v>4</v>
      </c>
      <c r="B11" s="1">
        <v>3</v>
      </c>
      <c r="C11" s="1" t="s">
        <v>27</v>
      </c>
      <c r="D11" s="29" t="s">
        <v>19</v>
      </c>
      <c r="E11" s="29">
        <v>284</v>
      </c>
      <c r="F11" s="29">
        <v>287</v>
      </c>
      <c r="G11" s="56"/>
      <c r="H11" s="56">
        <v>288</v>
      </c>
      <c r="I11" s="56">
        <v>298</v>
      </c>
      <c r="J11" s="56"/>
      <c r="K11" s="32">
        <f t="shared" si="0"/>
        <v>873</v>
      </c>
      <c r="L11" s="32" t="s">
        <v>1133</v>
      </c>
      <c r="M11" s="32" t="s">
        <v>126</v>
      </c>
      <c r="N11" s="33">
        <f t="shared" si="1"/>
        <v>873.00049999999999</v>
      </c>
      <c r="O11" s="32">
        <f t="shared" si="2"/>
        <v>4</v>
      </c>
      <c r="P11" s="32">
        <f t="shared" ca="1" si="3"/>
        <v>0</v>
      </c>
      <c r="Q11" s="34" t="s">
        <v>20</v>
      </c>
      <c r="R11" s="35">
        <f t="shared" si="4"/>
        <v>0</v>
      </c>
      <c r="S11" s="36">
        <f t="shared" si="5"/>
        <v>873.32966999999996</v>
      </c>
      <c r="T11" s="36">
        <f t="shared" si="6"/>
        <v>873.32967000000008</v>
      </c>
      <c r="U11" s="35">
        <f t="shared" si="7"/>
        <v>0</v>
      </c>
      <c r="V11" s="35">
        <f t="shared" si="8"/>
        <v>873.32995400000004</v>
      </c>
      <c r="W11" s="29">
        <v>298</v>
      </c>
      <c r="X11" s="29">
        <v>288</v>
      </c>
      <c r="Y11" s="56">
        <v>287</v>
      </c>
      <c r="Z11" s="56">
        <v>284</v>
      </c>
      <c r="AA11" s="56">
        <v>0</v>
      </c>
      <c r="AB11" s="56">
        <v>0</v>
      </c>
      <c r="AD11" s="37">
        <v>0</v>
      </c>
      <c r="AE11" s="37">
        <v>0</v>
      </c>
      <c r="AF11" s="37">
        <v>0</v>
      </c>
      <c r="AG11" s="37">
        <v>0</v>
      </c>
      <c r="AH11" s="37"/>
      <c r="AI11" s="38">
        <f t="shared" ca="1" si="9"/>
        <v>0</v>
      </c>
      <c r="AJ11" s="39">
        <v>3</v>
      </c>
      <c r="AK11" s="40">
        <v>859.31894</v>
      </c>
      <c r="AL11" s="41">
        <v>288</v>
      </c>
      <c r="AM11" s="32">
        <v>863</v>
      </c>
      <c r="AN11" s="38" t="str">
        <f t="shared" si="10"/>
        <v>-</v>
      </c>
      <c r="AO11" s="38" t="str">
        <f t="shared" si="11"/>
        <v>-</v>
      </c>
      <c r="AP11" s="38" t="str">
        <f t="shared" si="12"/>
        <v>-</v>
      </c>
      <c r="AQ11" s="39"/>
      <c r="AR11" s="39"/>
      <c r="AS11" s="39" t="s">
        <v>126</v>
      </c>
      <c r="AT11" s="54"/>
    </row>
    <row r="12" spans="1:46" s="26" customFormat="1" x14ac:dyDescent="0.2">
      <c r="A12" s="1">
        <v>5</v>
      </c>
      <c r="B12" s="1">
        <v>4</v>
      </c>
      <c r="C12" s="1" t="s">
        <v>377</v>
      </c>
      <c r="D12" s="29" t="s">
        <v>42</v>
      </c>
      <c r="E12" s="29">
        <v>288</v>
      </c>
      <c r="F12" s="29"/>
      <c r="G12" s="56">
        <v>284</v>
      </c>
      <c r="H12" s="56">
        <v>290</v>
      </c>
      <c r="I12" s="56"/>
      <c r="J12" s="56"/>
      <c r="K12" s="32">
        <f t="shared" si="0"/>
        <v>862</v>
      </c>
      <c r="L12" s="32" t="s">
        <v>1133</v>
      </c>
      <c r="M12" s="35" t="s">
        <v>207</v>
      </c>
      <c r="N12" s="33">
        <f t="shared" si="1"/>
        <v>862.00059999999996</v>
      </c>
      <c r="O12" s="32">
        <f t="shared" si="2"/>
        <v>3</v>
      </c>
      <c r="P12" s="32">
        <f t="shared" ca="1" si="3"/>
        <v>0</v>
      </c>
      <c r="Q12" s="34" t="s">
        <v>20</v>
      </c>
      <c r="R12" s="35">
        <f t="shared" si="4"/>
        <v>0</v>
      </c>
      <c r="S12" s="36">
        <f t="shared" si="5"/>
        <v>862.32164</v>
      </c>
      <c r="T12" s="36">
        <f t="shared" si="6"/>
        <v>862.32164</v>
      </c>
      <c r="U12" s="35">
        <f t="shared" si="7"/>
        <v>0</v>
      </c>
      <c r="V12" s="35">
        <f t="shared" si="8"/>
        <v>862.32164</v>
      </c>
      <c r="W12" s="29">
        <v>290</v>
      </c>
      <c r="X12" s="29">
        <v>288</v>
      </c>
      <c r="Y12" s="56">
        <v>284</v>
      </c>
      <c r="Z12" s="56">
        <v>0</v>
      </c>
      <c r="AA12" s="56">
        <v>0</v>
      </c>
      <c r="AB12" s="56">
        <v>0</v>
      </c>
      <c r="AD12" s="37">
        <v>0</v>
      </c>
      <c r="AE12" s="37">
        <v>0</v>
      </c>
      <c r="AF12" s="37">
        <v>0</v>
      </c>
      <c r="AG12" s="37">
        <v>0</v>
      </c>
      <c r="AH12" s="37"/>
      <c r="AI12" s="38">
        <f t="shared" ca="1" si="9"/>
        <v>284</v>
      </c>
      <c r="AJ12" s="39">
        <v>3</v>
      </c>
      <c r="AK12" s="40">
        <v>862.32114000000001</v>
      </c>
      <c r="AL12" s="41">
        <v>290</v>
      </c>
      <c r="AM12" s="32">
        <v>868</v>
      </c>
      <c r="AN12" s="38" t="str">
        <f t="shared" si="10"/>
        <v>-</v>
      </c>
      <c r="AO12" s="38" t="str">
        <f t="shared" si="11"/>
        <v>-</v>
      </c>
      <c r="AP12" s="38" t="str">
        <f t="shared" si="12"/>
        <v>-</v>
      </c>
      <c r="AQ12" s="39"/>
      <c r="AR12" s="39"/>
      <c r="AS12" s="39" t="s">
        <v>126</v>
      </c>
      <c r="AT12" s="54"/>
    </row>
    <row r="13" spans="1:46" s="26" customFormat="1" x14ac:dyDescent="0.2">
      <c r="A13" s="1">
        <v>6</v>
      </c>
      <c r="B13" s="1">
        <v>5</v>
      </c>
      <c r="C13" s="1" t="s">
        <v>47</v>
      </c>
      <c r="D13" s="29" t="s">
        <v>49</v>
      </c>
      <c r="E13" s="29"/>
      <c r="F13" s="29"/>
      <c r="G13" s="56">
        <v>275</v>
      </c>
      <c r="H13" s="56">
        <v>282</v>
      </c>
      <c r="I13" s="56">
        <v>293</v>
      </c>
      <c r="J13" s="56"/>
      <c r="K13" s="32">
        <f t="shared" si="0"/>
        <v>850</v>
      </c>
      <c r="L13" s="32" t="s">
        <v>1133</v>
      </c>
      <c r="M13" s="32"/>
      <c r="N13" s="33">
        <f t="shared" si="1"/>
        <v>850.00070000000005</v>
      </c>
      <c r="O13" s="32">
        <f t="shared" si="2"/>
        <v>3</v>
      </c>
      <c r="P13" s="32">
        <f t="shared" ca="1" si="3"/>
        <v>0</v>
      </c>
      <c r="Q13" s="34" t="s">
        <v>20</v>
      </c>
      <c r="R13" s="35">
        <f t="shared" si="4"/>
        <v>0</v>
      </c>
      <c r="S13" s="36">
        <f t="shared" si="5"/>
        <v>850.32394999999985</v>
      </c>
      <c r="T13" s="36">
        <f t="shared" si="6"/>
        <v>850.32394999999997</v>
      </c>
      <c r="U13" s="35">
        <f t="shared" si="7"/>
        <v>0</v>
      </c>
      <c r="V13" s="35">
        <f t="shared" si="8"/>
        <v>850.32394999999997</v>
      </c>
      <c r="W13" s="29">
        <v>293</v>
      </c>
      <c r="X13" s="29">
        <v>282</v>
      </c>
      <c r="Y13" s="56">
        <v>275</v>
      </c>
      <c r="Z13" s="56">
        <v>0</v>
      </c>
      <c r="AA13" s="56">
        <v>0</v>
      </c>
      <c r="AB13" s="56">
        <v>0</v>
      </c>
      <c r="AD13" s="37">
        <v>0</v>
      </c>
      <c r="AE13" s="37">
        <v>0</v>
      </c>
      <c r="AF13" s="37">
        <v>0</v>
      </c>
      <c r="AG13" s="37">
        <v>0</v>
      </c>
      <c r="AH13" s="37"/>
      <c r="AI13" s="38">
        <f t="shared" ca="1" si="9"/>
        <v>275</v>
      </c>
      <c r="AJ13" s="39">
        <v>2</v>
      </c>
      <c r="AK13" s="40">
        <v>557.30810000000008</v>
      </c>
      <c r="AL13" s="41">
        <v>282</v>
      </c>
      <c r="AM13" s="32">
        <v>839</v>
      </c>
      <c r="AN13" s="38" t="str">
        <f t="shared" si="10"/>
        <v>-</v>
      </c>
      <c r="AO13" s="38" t="str">
        <f t="shared" si="11"/>
        <v>-</v>
      </c>
      <c r="AP13" s="38" t="str">
        <f t="shared" si="12"/>
        <v>-</v>
      </c>
      <c r="AQ13" s="39"/>
      <c r="AR13" s="39"/>
      <c r="AS13" s="39"/>
      <c r="AT13" s="54"/>
    </row>
    <row r="14" spans="1:46" s="26" customFormat="1" x14ac:dyDescent="0.2">
      <c r="A14" s="1">
        <v>7</v>
      </c>
      <c r="B14" s="1">
        <v>6</v>
      </c>
      <c r="C14" s="1" t="s">
        <v>378</v>
      </c>
      <c r="D14" s="29" t="s">
        <v>49</v>
      </c>
      <c r="E14" s="29">
        <v>271</v>
      </c>
      <c r="F14" s="29">
        <v>243</v>
      </c>
      <c r="G14" s="56">
        <v>266</v>
      </c>
      <c r="H14" s="56">
        <v>280</v>
      </c>
      <c r="I14" s="56"/>
      <c r="J14" s="56"/>
      <c r="K14" s="32">
        <f t="shared" si="0"/>
        <v>817</v>
      </c>
      <c r="L14" s="32" t="s">
        <v>1133</v>
      </c>
      <c r="M14" s="32"/>
      <c r="N14" s="33">
        <f t="shared" si="1"/>
        <v>817.00080000000003</v>
      </c>
      <c r="O14" s="32">
        <f t="shared" si="2"/>
        <v>4</v>
      </c>
      <c r="P14" s="32">
        <f t="shared" ca="1" si="3"/>
        <v>0</v>
      </c>
      <c r="Q14" s="34" t="s">
        <v>20</v>
      </c>
      <c r="R14" s="35">
        <f t="shared" si="4"/>
        <v>0</v>
      </c>
      <c r="S14" s="36">
        <f t="shared" si="5"/>
        <v>817.30975999999998</v>
      </c>
      <c r="T14" s="36">
        <f t="shared" si="6"/>
        <v>817.30975999999998</v>
      </c>
      <c r="U14" s="35">
        <f t="shared" si="7"/>
        <v>0</v>
      </c>
      <c r="V14" s="35">
        <f t="shared" si="8"/>
        <v>817.31000299999994</v>
      </c>
      <c r="W14" s="29">
        <v>280</v>
      </c>
      <c r="X14" s="29">
        <v>271</v>
      </c>
      <c r="Y14" s="56">
        <v>266</v>
      </c>
      <c r="Z14" s="56">
        <v>243</v>
      </c>
      <c r="AA14" s="56">
        <v>0</v>
      </c>
      <c r="AB14" s="56">
        <v>0</v>
      </c>
      <c r="AD14" s="37">
        <v>0</v>
      </c>
      <c r="AE14" s="37">
        <v>0</v>
      </c>
      <c r="AF14" s="37">
        <v>0</v>
      </c>
      <c r="AG14" s="37">
        <v>0</v>
      </c>
      <c r="AH14" s="37"/>
      <c r="AI14" s="38">
        <f t="shared" ca="1" si="9"/>
        <v>266</v>
      </c>
      <c r="AJ14" s="39">
        <v>4</v>
      </c>
      <c r="AK14" s="40">
        <v>817.30930299999989</v>
      </c>
      <c r="AL14" s="41">
        <v>280</v>
      </c>
      <c r="AM14" s="32">
        <v>831</v>
      </c>
      <c r="AN14" s="38" t="str">
        <f t="shared" si="10"/>
        <v>-</v>
      </c>
      <c r="AO14" s="38" t="str">
        <f t="shared" si="11"/>
        <v>-</v>
      </c>
      <c r="AP14" s="38" t="str">
        <f t="shared" si="12"/>
        <v>-</v>
      </c>
      <c r="AQ14" s="39"/>
      <c r="AR14" s="39"/>
      <c r="AS14" s="39"/>
      <c r="AT14" s="54"/>
    </row>
    <row r="15" spans="1:46" s="26" customFormat="1" x14ac:dyDescent="0.2">
      <c r="A15" s="1">
        <v>8</v>
      </c>
      <c r="B15" s="1">
        <v>7</v>
      </c>
      <c r="C15" s="1" t="s">
        <v>379</v>
      </c>
      <c r="D15" s="29" t="s">
        <v>56</v>
      </c>
      <c r="E15" s="29"/>
      <c r="F15" s="29">
        <v>267</v>
      </c>
      <c r="G15" s="56">
        <v>270</v>
      </c>
      <c r="H15" s="56">
        <v>273</v>
      </c>
      <c r="I15" s="56"/>
      <c r="J15" s="56"/>
      <c r="K15" s="32">
        <f t="shared" si="0"/>
        <v>810</v>
      </c>
      <c r="L15" s="32" t="s">
        <v>1133</v>
      </c>
      <c r="M15" s="32"/>
      <c r="N15" s="33">
        <f t="shared" si="1"/>
        <v>810.0009</v>
      </c>
      <c r="O15" s="32">
        <f t="shared" si="2"/>
        <v>3</v>
      </c>
      <c r="P15" s="32">
        <f t="shared" ca="1" si="3"/>
        <v>0</v>
      </c>
      <c r="Q15" s="34" t="s">
        <v>20</v>
      </c>
      <c r="R15" s="35">
        <f t="shared" si="4"/>
        <v>0</v>
      </c>
      <c r="S15" s="36">
        <f t="shared" si="5"/>
        <v>810.30267000000003</v>
      </c>
      <c r="T15" s="36">
        <f t="shared" si="6"/>
        <v>810.30267000000003</v>
      </c>
      <c r="U15" s="35">
        <f t="shared" si="7"/>
        <v>0</v>
      </c>
      <c r="V15" s="35">
        <f t="shared" si="8"/>
        <v>810.30267000000003</v>
      </c>
      <c r="W15" s="29">
        <v>273</v>
      </c>
      <c r="X15" s="29">
        <v>270</v>
      </c>
      <c r="Y15" s="56">
        <v>267</v>
      </c>
      <c r="Z15" s="56">
        <v>0</v>
      </c>
      <c r="AA15" s="56">
        <v>0</v>
      </c>
      <c r="AB15" s="56">
        <v>0</v>
      </c>
      <c r="AD15" s="37">
        <v>0</v>
      </c>
      <c r="AE15" s="37">
        <v>0</v>
      </c>
      <c r="AF15" s="37">
        <v>0</v>
      </c>
      <c r="AG15" s="37">
        <v>0</v>
      </c>
      <c r="AH15" s="37"/>
      <c r="AI15" s="38">
        <f t="shared" ca="1" si="9"/>
        <v>270</v>
      </c>
      <c r="AJ15" s="39">
        <v>3</v>
      </c>
      <c r="AK15" s="40">
        <v>810.30187000000001</v>
      </c>
      <c r="AL15" s="41">
        <v>273</v>
      </c>
      <c r="AM15" s="32">
        <v>816</v>
      </c>
      <c r="AN15" s="38" t="str">
        <f t="shared" si="10"/>
        <v>-</v>
      </c>
      <c r="AO15" s="38" t="str">
        <f t="shared" si="11"/>
        <v>-</v>
      </c>
      <c r="AP15" s="38" t="str">
        <f t="shared" si="12"/>
        <v>-</v>
      </c>
      <c r="AQ15" s="39"/>
      <c r="AR15" s="39"/>
      <c r="AS15" s="39"/>
      <c r="AT15" s="54"/>
    </row>
    <row r="16" spans="1:46" s="26" customFormat="1" x14ac:dyDescent="0.2">
      <c r="A16" s="1">
        <v>9</v>
      </c>
      <c r="B16" s="1">
        <v>8</v>
      </c>
      <c r="C16" s="1" t="s">
        <v>66</v>
      </c>
      <c r="D16" s="29" t="s">
        <v>49</v>
      </c>
      <c r="E16" s="29"/>
      <c r="F16" s="29">
        <v>245</v>
      </c>
      <c r="G16" s="56">
        <v>254</v>
      </c>
      <c r="H16" s="56">
        <v>266</v>
      </c>
      <c r="I16" s="56">
        <v>288</v>
      </c>
      <c r="J16" s="56"/>
      <c r="K16" s="32">
        <f t="shared" si="0"/>
        <v>808</v>
      </c>
      <c r="L16" s="32" t="s">
        <v>1133</v>
      </c>
      <c r="M16" s="32"/>
      <c r="N16" s="33">
        <f t="shared" si="1"/>
        <v>808.00099999999998</v>
      </c>
      <c r="O16" s="32">
        <f t="shared" si="2"/>
        <v>4</v>
      </c>
      <c r="P16" s="32">
        <f t="shared" ca="1" si="3"/>
        <v>0</v>
      </c>
      <c r="Q16" s="34" t="s">
        <v>20</v>
      </c>
      <c r="R16" s="35">
        <f t="shared" si="4"/>
        <v>0</v>
      </c>
      <c r="S16" s="36">
        <f t="shared" si="5"/>
        <v>808.31713999999988</v>
      </c>
      <c r="T16" s="36">
        <f t="shared" si="6"/>
        <v>808.31713999999999</v>
      </c>
      <c r="U16" s="35">
        <f t="shared" si="7"/>
        <v>0</v>
      </c>
      <c r="V16" s="35">
        <f t="shared" si="8"/>
        <v>808.31738499999994</v>
      </c>
      <c r="W16" s="29">
        <v>288</v>
      </c>
      <c r="X16" s="29">
        <v>266</v>
      </c>
      <c r="Y16" s="56">
        <v>254</v>
      </c>
      <c r="Z16" s="56">
        <v>245</v>
      </c>
      <c r="AA16" s="56">
        <v>0</v>
      </c>
      <c r="AB16" s="56">
        <v>0</v>
      </c>
      <c r="AD16" s="37">
        <v>0</v>
      </c>
      <c r="AE16" s="37">
        <v>0</v>
      </c>
      <c r="AF16" s="37">
        <v>0</v>
      </c>
      <c r="AG16" s="37">
        <v>0</v>
      </c>
      <c r="AH16" s="37"/>
      <c r="AI16" s="38">
        <f t="shared" ca="1" si="9"/>
        <v>254</v>
      </c>
      <c r="AJ16" s="39">
        <v>3</v>
      </c>
      <c r="AK16" s="40">
        <v>765.29284999999993</v>
      </c>
      <c r="AL16" s="41">
        <v>266</v>
      </c>
      <c r="AM16" s="32">
        <v>786</v>
      </c>
      <c r="AN16" s="38" t="str">
        <f t="shared" si="10"/>
        <v>-</v>
      </c>
      <c r="AO16" s="38" t="str">
        <f t="shared" si="11"/>
        <v>-</v>
      </c>
      <c r="AP16" s="38" t="str">
        <f t="shared" si="12"/>
        <v>-</v>
      </c>
      <c r="AQ16" s="39"/>
      <c r="AR16" s="39"/>
      <c r="AS16" s="39"/>
      <c r="AT16" s="54"/>
    </row>
    <row r="17" spans="1:46" s="26" customFormat="1" x14ac:dyDescent="0.2">
      <c r="A17" s="1">
        <v>10</v>
      </c>
      <c r="B17" s="1">
        <v>9</v>
      </c>
      <c r="C17" s="1" t="s">
        <v>380</v>
      </c>
      <c r="D17" s="29" t="s">
        <v>31</v>
      </c>
      <c r="E17" s="29">
        <v>255</v>
      </c>
      <c r="F17" s="29">
        <v>266</v>
      </c>
      <c r="G17" s="56">
        <v>277</v>
      </c>
      <c r="H17" s="56"/>
      <c r="I17" s="56"/>
      <c r="J17" s="56"/>
      <c r="K17" s="32">
        <f t="shared" si="0"/>
        <v>798</v>
      </c>
      <c r="L17" s="32" t="s">
        <v>1133</v>
      </c>
      <c r="M17" s="32"/>
      <c r="N17" s="33">
        <f t="shared" si="1"/>
        <v>798.00109999999995</v>
      </c>
      <c r="O17" s="32">
        <f t="shared" si="2"/>
        <v>3</v>
      </c>
      <c r="P17" s="32">
        <f t="shared" ca="1" si="3"/>
        <v>0</v>
      </c>
      <c r="Q17" s="34" t="s">
        <v>20</v>
      </c>
      <c r="R17" s="35">
        <f t="shared" si="4"/>
        <v>0</v>
      </c>
      <c r="S17" s="36">
        <f t="shared" si="5"/>
        <v>798.30615</v>
      </c>
      <c r="T17" s="36">
        <f t="shared" si="6"/>
        <v>798.30615000000012</v>
      </c>
      <c r="U17" s="35">
        <f t="shared" si="7"/>
        <v>0</v>
      </c>
      <c r="V17" s="35">
        <f t="shared" si="8"/>
        <v>798.30615000000012</v>
      </c>
      <c r="W17" s="29">
        <v>277</v>
      </c>
      <c r="X17" s="29">
        <v>266</v>
      </c>
      <c r="Y17" s="56">
        <v>255</v>
      </c>
      <c r="Z17" s="56">
        <v>0</v>
      </c>
      <c r="AA17" s="56">
        <v>0</v>
      </c>
      <c r="AB17" s="56">
        <v>0</v>
      </c>
      <c r="AD17" s="37">
        <v>0</v>
      </c>
      <c r="AE17" s="37">
        <v>0</v>
      </c>
      <c r="AF17" s="37">
        <v>0</v>
      </c>
      <c r="AG17" s="37">
        <v>0</v>
      </c>
      <c r="AH17" s="37"/>
      <c r="AI17" s="38">
        <f t="shared" ca="1" si="9"/>
        <v>277</v>
      </c>
      <c r="AJ17" s="39">
        <v>3</v>
      </c>
      <c r="AK17" s="40">
        <v>798.30525000000011</v>
      </c>
      <c r="AL17" s="41">
        <v>277</v>
      </c>
      <c r="AM17" s="32">
        <v>820</v>
      </c>
      <c r="AN17" s="38" t="str">
        <f t="shared" si="10"/>
        <v>-</v>
      </c>
      <c r="AO17" s="38" t="str">
        <f t="shared" si="11"/>
        <v>-</v>
      </c>
      <c r="AP17" s="38" t="str">
        <f t="shared" si="12"/>
        <v>-</v>
      </c>
      <c r="AQ17" s="39"/>
      <c r="AR17" s="39"/>
      <c r="AS17" s="39"/>
      <c r="AT17" s="54"/>
    </row>
    <row r="18" spans="1:46" s="26" customFormat="1" x14ac:dyDescent="0.2">
      <c r="A18" s="1">
        <v>11</v>
      </c>
      <c r="B18" s="1">
        <v>10</v>
      </c>
      <c r="C18" s="1" t="s">
        <v>381</v>
      </c>
      <c r="D18" s="29" t="s">
        <v>56</v>
      </c>
      <c r="E18" s="29">
        <v>244</v>
      </c>
      <c r="F18" s="29">
        <v>256</v>
      </c>
      <c r="G18" s="56">
        <v>251</v>
      </c>
      <c r="H18" s="56">
        <v>254</v>
      </c>
      <c r="I18" s="56"/>
      <c r="J18" s="56"/>
      <c r="K18" s="32">
        <f t="shared" si="0"/>
        <v>761</v>
      </c>
      <c r="L18" s="32" t="s">
        <v>1133</v>
      </c>
      <c r="M18" s="32"/>
      <c r="N18" s="33">
        <f t="shared" si="1"/>
        <v>761.00120000000004</v>
      </c>
      <c r="O18" s="32">
        <f t="shared" si="2"/>
        <v>4</v>
      </c>
      <c r="P18" s="32">
        <f t="shared" ca="1" si="3"/>
        <v>0</v>
      </c>
      <c r="Q18" s="34" t="s">
        <v>20</v>
      </c>
      <c r="R18" s="35">
        <f t="shared" si="4"/>
        <v>0</v>
      </c>
      <c r="S18" s="36">
        <f t="shared" si="5"/>
        <v>761.28390999999999</v>
      </c>
      <c r="T18" s="36">
        <f t="shared" si="6"/>
        <v>761.28390999999999</v>
      </c>
      <c r="U18" s="35">
        <f t="shared" si="7"/>
        <v>0</v>
      </c>
      <c r="V18" s="35">
        <f t="shared" si="8"/>
        <v>761.28415399999994</v>
      </c>
      <c r="W18" s="29">
        <v>256</v>
      </c>
      <c r="X18" s="29">
        <v>254</v>
      </c>
      <c r="Y18" s="56">
        <v>251</v>
      </c>
      <c r="Z18" s="56">
        <v>244</v>
      </c>
      <c r="AA18" s="56">
        <v>0</v>
      </c>
      <c r="AB18" s="56">
        <v>0</v>
      </c>
      <c r="AD18" s="37">
        <v>0</v>
      </c>
      <c r="AE18" s="37">
        <v>0</v>
      </c>
      <c r="AF18" s="37">
        <v>0</v>
      </c>
      <c r="AG18" s="37">
        <v>0</v>
      </c>
      <c r="AH18" s="37"/>
      <c r="AI18" s="38">
        <f t="shared" ca="1" si="9"/>
        <v>251</v>
      </c>
      <c r="AJ18" s="39">
        <v>4</v>
      </c>
      <c r="AK18" s="40">
        <v>761.28305399999999</v>
      </c>
      <c r="AL18" s="41">
        <v>256</v>
      </c>
      <c r="AM18" s="32">
        <v>766</v>
      </c>
      <c r="AN18" s="38" t="str">
        <f t="shared" si="10"/>
        <v>-</v>
      </c>
      <c r="AO18" s="38" t="str">
        <f t="shared" si="11"/>
        <v>-</v>
      </c>
      <c r="AP18" s="38" t="str">
        <f t="shared" si="12"/>
        <v>-</v>
      </c>
      <c r="AQ18" s="39"/>
      <c r="AR18" s="39"/>
      <c r="AS18" s="39"/>
      <c r="AT18" s="54"/>
    </row>
    <row r="19" spans="1:46" s="26" customFormat="1" x14ac:dyDescent="0.2">
      <c r="A19" s="1">
        <v>12</v>
      </c>
      <c r="B19" s="1">
        <v>11</v>
      </c>
      <c r="C19" s="1" t="s">
        <v>128</v>
      </c>
      <c r="D19" s="29" t="s">
        <v>85</v>
      </c>
      <c r="E19" s="29">
        <v>209</v>
      </c>
      <c r="F19" s="29"/>
      <c r="G19" s="56"/>
      <c r="H19" s="56">
        <v>236</v>
      </c>
      <c r="I19" s="56">
        <v>264</v>
      </c>
      <c r="J19" s="56"/>
      <c r="K19" s="32">
        <f t="shared" si="0"/>
        <v>709</v>
      </c>
      <c r="L19" s="32" t="s">
        <v>1133</v>
      </c>
      <c r="M19" s="32"/>
      <c r="N19" s="33">
        <f t="shared" si="1"/>
        <v>709.00130000000001</v>
      </c>
      <c r="O19" s="32">
        <f t="shared" si="2"/>
        <v>3</v>
      </c>
      <c r="P19" s="32">
        <f t="shared" ca="1" si="3"/>
        <v>0</v>
      </c>
      <c r="Q19" s="34" t="s">
        <v>20</v>
      </c>
      <c r="R19" s="35">
        <f t="shared" si="4"/>
        <v>0</v>
      </c>
      <c r="S19" s="36">
        <f t="shared" si="5"/>
        <v>709.28968999999995</v>
      </c>
      <c r="T19" s="36">
        <f t="shared" si="6"/>
        <v>709.28968999999995</v>
      </c>
      <c r="U19" s="35">
        <f t="shared" si="7"/>
        <v>0</v>
      </c>
      <c r="V19" s="35">
        <f t="shared" si="8"/>
        <v>709.28968999999995</v>
      </c>
      <c r="W19" s="29">
        <v>264</v>
      </c>
      <c r="X19" s="29">
        <v>236</v>
      </c>
      <c r="Y19" s="56">
        <v>209</v>
      </c>
      <c r="Z19" s="56">
        <v>0</v>
      </c>
      <c r="AA19" s="56">
        <v>0</v>
      </c>
      <c r="AB19" s="56">
        <v>0</v>
      </c>
      <c r="AD19" s="37">
        <v>0</v>
      </c>
      <c r="AE19" s="37">
        <v>0</v>
      </c>
      <c r="AF19" s="37">
        <v>0</v>
      </c>
      <c r="AG19" s="37">
        <v>0</v>
      </c>
      <c r="AH19" s="37"/>
      <c r="AI19" s="38">
        <f t="shared" ca="1" si="9"/>
        <v>0</v>
      </c>
      <c r="AJ19" s="39">
        <v>2</v>
      </c>
      <c r="AK19" s="40">
        <v>445.25539999999995</v>
      </c>
      <c r="AL19" s="41">
        <v>236</v>
      </c>
      <c r="AM19" s="32">
        <v>681</v>
      </c>
      <c r="AN19" s="38" t="str">
        <f t="shared" si="10"/>
        <v>-</v>
      </c>
      <c r="AO19" s="38" t="str">
        <f t="shared" si="11"/>
        <v>-</v>
      </c>
      <c r="AP19" s="38" t="str">
        <f t="shared" si="12"/>
        <v>-</v>
      </c>
      <c r="AQ19" s="39"/>
      <c r="AR19" s="39"/>
      <c r="AS19" s="39"/>
      <c r="AT19" s="54"/>
    </row>
    <row r="20" spans="1:46" s="26" customFormat="1" x14ac:dyDescent="0.2">
      <c r="A20" s="1">
        <v>13</v>
      </c>
      <c r="B20" s="1">
        <v>12</v>
      </c>
      <c r="C20" s="1" t="s">
        <v>382</v>
      </c>
      <c r="D20" s="29" t="s">
        <v>63</v>
      </c>
      <c r="E20" s="29"/>
      <c r="F20" s="29">
        <v>218</v>
      </c>
      <c r="G20" s="56">
        <v>213</v>
      </c>
      <c r="H20" s="56">
        <v>239</v>
      </c>
      <c r="I20" s="56"/>
      <c r="J20" s="56"/>
      <c r="K20" s="32">
        <f t="shared" si="0"/>
        <v>670</v>
      </c>
      <c r="L20" s="32" t="s">
        <v>1133</v>
      </c>
      <c r="M20" s="32"/>
      <c r="N20" s="33">
        <f t="shared" si="1"/>
        <v>670.00139999999999</v>
      </c>
      <c r="O20" s="32">
        <f t="shared" si="2"/>
        <v>3</v>
      </c>
      <c r="P20" s="32">
        <f t="shared" ca="1" si="3"/>
        <v>0</v>
      </c>
      <c r="Q20" s="34" t="s">
        <v>20</v>
      </c>
      <c r="R20" s="35">
        <f t="shared" si="4"/>
        <v>0</v>
      </c>
      <c r="S20" s="36">
        <f t="shared" si="5"/>
        <v>670.26292999999998</v>
      </c>
      <c r="T20" s="36">
        <f t="shared" si="6"/>
        <v>670.26292999999998</v>
      </c>
      <c r="U20" s="35">
        <f t="shared" si="7"/>
        <v>0</v>
      </c>
      <c r="V20" s="35">
        <f t="shared" si="8"/>
        <v>670.26292999999998</v>
      </c>
      <c r="W20" s="29">
        <v>239</v>
      </c>
      <c r="X20" s="29">
        <v>218</v>
      </c>
      <c r="Y20" s="56">
        <v>213</v>
      </c>
      <c r="Z20" s="56">
        <v>0</v>
      </c>
      <c r="AA20" s="56">
        <v>0</v>
      </c>
      <c r="AB20" s="56">
        <v>0</v>
      </c>
      <c r="AD20" s="37">
        <v>0</v>
      </c>
      <c r="AE20" s="37">
        <v>0</v>
      </c>
      <c r="AF20" s="37">
        <v>0</v>
      </c>
      <c r="AG20" s="37">
        <v>0</v>
      </c>
      <c r="AH20" s="37"/>
      <c r="AI20" s="38">
        <f t="shared" ca="1" si="9"/>
        <v>213</v>
      </c>
      <c r="AJ20" s="39">
        <v>3</v>
      </c>
      <c r="AK20" s="40">
        <v>670.26172999999994</v>
      </c>
      <c r="AL20" s="41">
        <v>239</v>
      </c>
      <c r="AM20" s="32">
        <v>696</v>
      </c>
      <c r="AN20" s="38" t="str">
        <f t="shared" si="10"/>
        <v>-</v>
      </c>
      <c r="AO20" s="38" t="str">
        <f t="shared" si="11"/>
        <v>-</v>
      </c>
      <c r="AP20" s="38" t="str">
        <f t="shared" si="12"/>
        <v>-</v>
      </c>
      <c r="AQ20" s="39"/>
      <c r="AR20" s="39"/>
      <c r="AS20" s="39"/>
      <c r="AT20" s="54"/>
    </row>
    <row r="21" spans="1:46" s="26" customFormat="1" x14ac:dyDescent="0.2">
      <c r="A21" s="1">
        <v>14</v>
      </c>
      <c r="B21" s="1">
        <v>13</v>
      </c>
      <c r="C21" s="1" t="s">
        <v>383</v>
      </c>
      <c r="D21" s="29" t="s">
        <v>31</v>
      </c>
      <c r="E21" s="29">
        <v>210</v>
      </c>
      <c r="F21" s="29">
        <v>215</v>
      </c>
      <c r="G21" s="56">
        <v>200</v>
      </c>
      <c r="H21" s="56"/>
      <c r="I21" s="56"/>
      <c r="J21" s="56"/>
      <c r="K21" s="32">
        <f t="shared" si="0"/>
        <v>625</v>
      </c>
      <c r="L21" s="32" t="s">
        <v>1133</v>
      </c>
      <c r="M21" s="32"/>
      <c r="N21" s="33">
        <f t="shared" si="1"/>
        <v>625.00149999999996</v>
      </c>
      <c r="O21" s="32">
        <f t="shared" si="2"/>
        <v>3</v>
      </c>
      <c r="P21" s="32">
        <f t="shared" ca="1" si="3"/>
        <v>0</v>
      </c>
      <c r="Q21" s="34" t="s">
        <v>20</v>
      </c>
      <c r="R21" s="35">
        <f t="shared" si="4"/>
        <v>0</v>
      </c>
      <c r="S21" s="36">
        <f t="shared" si="5"/>
        <v>625.23800000000006</v>
      </c>
      <c r="T21" s="36">
        <f t="shared" si="6"/>
        <v>625.23799999999994</v>
      </c>
      <c r="U21" s="35">
        <f t="shared" si="7"/>
        <v>0</v>
      </c>
      <c r="V21" s="35">
        <f t="shared" si="8"/>
        <v>625.23799999999994</v>
      </c>
      <c r="W21" s="29">
        <v>215</v>
      </c>
      <c r="X21" s="29">
        <v>210</v>
      </c>
      <c r="Y21" s="56">
        <v>200</v>
      </c>
      <c r="Z21" s="56">
        <v>0</v>
      </c>
      <c r="AA21" s="56">
        <v>0</v>
      </c>
      <c r="AB21" s="56">
        <v>0</v>
      </c>
      <c r="AD21" s="37">
        <v>0</v>
      </c>
      <c r="AE21" s="37">
        <v>0</v>
      </c>
      <c r="AF21" s="37">
        <v>0</v>
      </c>
      <c r="AG21" s="37">
        <v>0</v>
      </c>
      <c r="AH21" s="37"/>
      <c r="AI21" s="38">
        <f t="shared" ca="1" si="9"/>
        <v>200</v>
      </c>
      <c r="AJ21" s="39">
        <v>3</v>
      </c>
      <c r="AK21" s="40">
        <v>625.23669999999993</v>
      </c>
      <c r="AL21" s="41">
        <v>215</v>
      </c>
      <c r="AM21" s="32">
        <v>640</v>
      </c>
      <c r="AN21" s="38" t="str">
        <f t="shared" si="10"/>
        <v>-</v>
      </c>
      <c r="AO21" s="38" t="str">
        <f t="shared" si="11"/>
        <v>-</v>
      </c>
      <c r="AP21" s="38" t="str">
        <f t="shared" si="12"/>
        <v>-</v>
      </c>
      <c r="AQ21" s="39"/>
      <c r="AR21" s="39"/>
      <c r="AS21" s="39"/>
      <c r="AT21" s="54"/>
    </row>
    <row r="22" spans="1:46" s="26" customFormat="1" x14ac:dyDescent="0.2">
      <c r="A22" s="1">
        <v>15</v>
      </c>
      <c r="B22" s="1">
        <v>14</v>
      </c>
      <c r="C22" s="1" t="s">
        <v>384</v>
      </c>
      <c r="D22" s="29" t="s">
        <v>34</v>
      </c>
      <c r="E22" s="29"/>
      <c r="F22" s="29"/>
      <c r="G22" s="56">
        <v>178</v>
      </c>
      <c r="H22" s="56">
        <v>192</v>
      </c>
      <c r="I22" s="56"/>
      <c r="J22" s="56"/>
      <c r="K22" s="32">
        <f t="shared" si="0"/>
        <v>370</v>
      </c>
      <c r="L22" s="32" t="s">
        <v>1133</v>
      </c>
      <c r="M22" s="32"/>
      <c r="N22" s="33">
        <f t="shared" si="1"/>
        <v>370.0016</v>
      </c>
      <c r="O22" s="32">
        <f t="shared" si="2"/>
        <v>2</v>
      </c>
      <c r="P22" s="32">
        <f t="shared" ca="1" si="3"/>
        <v>0</v>
      </c>
      <c r="Q22" s="34" t="s">
        <v>20</v>
      </c>
      <c r="R22" s="35">
        <f t="shared" si="4"/>
        <v>0</v>
      </c>
      <c r="S22" s="36">
        <f t="shared" si="5"/>
        <v>370.20979999999997</v>
      </c>
      <c r="T22" s="36">
        <f t="shared" si="6"/>
        <v>370.20980000000003</v>
      </c>
      <c r="U22" s="35">
        <f t="shared" si="7"/>
        <v>0</v>
      </c>
      <c r="V22" s="35">
        <f t="shared" si="8"/>
        <v>370.20980000000003</v>
      </c>
      <c r="W22" s="29">
        <v>192</v>
      </c>
      <c r="X22" s="29">
        <v>178</v>
      </c>
      <c r="Y22" s="56">
        <v>0</v>
      </c>
      <c r="Z22" s="56">
        <v>0</v>
      </c>
      <c r="AA22" s="56">
        <v>0</v>
      </c>
      <c r="AB22" s="56">
        <v>0</v>
      </c>
      <c r="AD22" s="37">
        <v>0</v>
      </c>
      <c r="AE22" s="37">
        <v>0</v>
      </c>
      <c r="AF22" s="37">
        <v>0</v>
      </c>
      <c r="AG22" s="37">
        <v>0</v>
      </c>
      <c r="AH22" s="37"/>
      <c r="AI22" s="38">
        <f t="shared" ca="1" si="9"/>
        <v>178</v>
      </c>
      <c r="AJ22" s="39">
        <v>2</v>
      </c>
      <c r="AK22" s="40">
        <v>370.20820000000003</v>
      </c>
      <c r="AL22" s="41">
        <v>192</v>
      </c>
      <c r="AM22" s="32">
        <v>562</v>
      </c>
      <c r="AN22" s="38" t="str">
        <f t="shared" si="10"/>
        <v>-</v>
      </c>
      <c r="AO22" s="38" t="str">
        <f t="shared" si="11"/>
        <v>-</v>
      </c>
      <c r="AP22" s="38" t="str">
        <f t="shared" si="12"/>
        <v>-</v>
      </c>
      <c r="AQ22" s="39"/>
      <c r="AR22" s="39"/>
      <c r="AS22" s="39"/>
      <c r="AT22" s="54"/>
    </row>
    <row r="23" spans="1:46" s="26" customFormat="1" x14ac:dyDescent="0.2">
      <c r="A23" s="1">
        <v>16</v>
      </c>
      <c r="B23" s="1">
        <v>15</v>
      </c>
      <c r="C23" s="1" t="s">
        <v>385</v>
      </c>
      <c r="D23" s="29" t="s">
        <v>386</v>
      </c>
      <c r="E23" s="29"/>
      <c r="F23" s="29"/>
      <c r="G23" s="56">
        <v>300</v>
      </c>
      <c r="H23" s="56"/>
      <c r="I23" s="56"/>
      <c r="J23" s="56"/>
      <c r="K23" s="32">
        <f t="shared" si="0"/>
        <v>300</v>
      </c>
      <c r="L23" s="32" t="s">
        <v>1133</v>
      </c>
      <c r="M23" s="32"/>
      <c r="N23" s="33">
        <f t="shared" si="1"/>
        <v>300.00170000000003</v>
      </c>
      <c r="O23" s="32">
        <f t="shared" si="2"/>
        <v>1</v>
      </c>
      <c r="P23" s="32">
        <f t="shared" ca="1" si="3"/>
        <v>0</v>
      </c>
      <c r="Q23" s="34" t="s">
        <v>20</v>
      </c>
      <c r="R23" s="35">
        <f t="shared" si="4"/>
        <v>0</v>
      </c>
      <c r="S23" s="36">
        <f t="shared" si="5"/>
        <v>300.29999999999995</v>
      </c>
      <c r="T23" s="36">
        <f t="shared" si="6"/>
        <v>300.3</v>
      </c>
      <c r="U23" s="35">
        <f t="shared" si="7"/>
        <v>0</v>
      </c>
      <c r="V23" s="35">
        <f t="shared" si="8"/>
        <v>300.3</v>
      </c>
      <c r="W23" s="29">
        <v>300</v>
      </c>
      <c r="X23" s="29">
        <v>0</v>
      </c>
      <c r="Y23" s="56">
        <v>0</v>
      </c>
      <c r="Z23" s="56">
        <v>0</v>
      </c>
      <c r="AA23" s="56">
        <v>0</v>
      </c>
      <c r="AB23" s="56">
        <v>0</v>
      </c>
      <c r="AD23" s="37">
        <v>0</v>
      </c>
      <c r="AE23" s="37">
        <v>0</v>
      </c>
      <c r="AF23" s="37">
        <v>0</v>
      </c>
      <c r="AG23" s="37">
        <v>0</v>
      </c>
      <c r="AH23" s="37"/>
      <c r="AI23" s="38">
        <f t="shared" ca="1" si="9"/>
        <v>300</v>
      </c>
      <c r="AJ23" s="39">
        <v>1</v>
      </c>
      <c r="AK23" s="40">
        <v>300.29829999999998</v>
      </c>
      <c r="AL23" s="41">
        <v>300</v>
      </c>
      <c r="AM23" s="32">
        <v>600</v>
      </c>
      <c r="AN23" s="38" t="str">
        <f t="shared" si="10"/>
        <v>-</v>
      </c>
      <c r="AO23" s="38" t="str">
        <f t="shared" si="11"/>
        <v>-</v>
      </c>
      <c r="AP23" s="38" t="str">
        <f t="shared" si="12"/>
        <v>-</v>
      </c>
      <c r="AQ23" s="39"/>
      <c r="AR23" s="39"/>
      <c r="AS23" s="39"/>
      <c r="AT23" s="54"/>
    </row>
    <row r="24" spans="1:46" s="26" customFormat="1" x14ac:dyDescent="0.2">
      <c r="A24" s="1">
        <v>17</v>
      </c>
      <c r="B24" s="1">
        <v>16</v>
      </c>
      <c r="C24" s="1" t="s">
        <v>387</v>
      </c>
      <c r="D24" s="29" t="s">
        <v>56</v>
      </c>
      <c r="E24" s="29"/>
      <c r="F24" s="29"/>
      <c r="G24" s="56"/>
      <c r="H24" s="56">
        <v>298</v>
      </c>
      <c r="I24" s="56"/>
      <c r="J24" s="56"/>
      <c r="K24" s="32">
        <f t="shared" si="0"/>
        <v>298</v>
      </c>
      <c r="L24" s="32" t="s">
        <v>1133</v>
      </c>
      <c r="M24" s="32"/>
      <c r="N24" s="33">
        <f t="shared" si="1"/>
        <v>298.0018</v>
      </c>
      <c r="O24" s="32">
        <f t="shared" si="2"/>
        <v>1</v>
      </c>
      <c r="P24" s="32">
        <f t="shared" ca="1" si="3"/>
        <v>0</v>
      </c>
      <c r="Q24" s="34" t="s">
        <v>20</v>
      </c>
      <c r="R24" s="35">
        <f t="shared" si="4"/>
        <v>0</v>
      </c>
      <c r="S24" s="36">
        <f t="shared" si="5"/>
        <v>298.29799999999994</v>
      </c>
      <c r="T24" s="36">
        <f t="shared" si="6"/>
        <v>298.298</v>
      </c>
      <c r="U24" s="35">
        <f t="shared" si="7"/>
        <v>0</v>
      </c>
      <c r="V24" s="35">
        <f t="shared" si="8"/>
        <v>298.298</v>
      </c>
      <c r="W24" s="29">
        <v>298</v>
      </c>
      <c r="X24" s="29">
        <v>0</v>
      </c>
      <c r="Y24" s="56">
        <v>0</v>
      </c>
      <c r="Z24" s="56">
        <v>0</v>
      </c>
      <c r="AA24" s="56">
        <v>0</v>
      </c>
      <c r="AB24" s="56">
        <v>0</v>
      </c>
      <c r="AD24" s="37">
        <v>0</v>
      </c>
      <c r="AE24" s="37">
        <v>0</v>
      </c>
      <c r="AF24" s="37">
        <v>0</v>
      </c>
      <c r="AG24" s="37">
        <v>0</v>
      </c>
      <c r="AH24" s="37"/>
      <c r="AI24" s="38">
        <f t="shared" ca="1" si="9"/>
        <v>0</v>
      </c>
      <c r="AJ24" s="39">
        <v>1</v>
      </c>
      <c r="AK24" s="40">
        <v>298.2962</v>
      </c>
      <c r="AL24" s="41">
        <v>298</v>
      </c>
      <c r="AM24" s="32">
        <v>596</v>
      </c>
      <c r="AN24" s="38" t="str">
        <f t="shared" si="10"/>
        <v>-</v>
      </c>
      <c r="AO24" s="38" t="str">
        <f t="shared" si="11"/>
        <v>-</v>
      </c>
      <c r="AP24" s="38" t="str">
        <f t="shared" si="12"/>
        <v>-</v>
      </c>
      <c r="AQ24" s="39"/>
      <c r="AR24" s="39"/>
      <c r="AS24" s="39"/>
      <c r="AT24" s="54"/>
    </row>
    <row r="25" spans="1:46" s="26" customFormat="1" x14ac:dyDescent="0.2">
      <c r="A25" s="1">
        <v>18</v>
      </c>
      <c r="B25" s="1">
        <v>17</v>
      </c>
      <c r="C25" s="1" t="s">
        <v>388</v>
      </c>
      <c r="D25" s="29" t="s">
        <v>42</v>
      </c>
      <c r="E25" s="29"/>
      <c r="F25" s="29">
        <v>284</v>
      </c>
      <c r="G25" s="56"/>
      <c r="H25" s="56"/>
      <c r="I25" s="56"/>
      <c r="J25" s="56"/>
      <c r="K25" s="32">
        <f t="shared" si="0"/>
        <v>284</v>
      </c>
      <c r="L25" s="32" t="s">
        <v>1133</v>
      </c>
      <c r="M25" s="32"/>
      <c r="N25" s="33">
        <f t="shared" si="1"/>
        <v>284.00189999999998</v>
      </c>
      <c r="O25" s="32">
        <f t="shared" si="2"/>
        <v>1</v>
      </c>
      <c r="P25" s="32">
        <f t="shared" ca="1" si="3"/>
        <v>0</v>
      </c>
      <c r="Q25" s="34" t="s">
        <v>20</v>
      </c>
      <c r="R25" s="35">
        <f t="shared" si="4"/>
        <v>0</v>
      </c>
      <c r="S25" s="36">
        <f t="shared" si="5"/>
        <v>284.28399999999999</v>
      </c>
      <c r="T25" s="36">
        <f t="shared" si="6"/>
        <v>284.28399999999999</v>
      </c>
      <c r="U25" s="35">
        <f t="shared" si="7"/>
        <v>0</v>
      </c>
      <c r="V25" s="35">
        <f t="shared" si="8"/>
        <v>284.28399999999999</v>
      </c>
      <c r="W25" s="29">
        <v>284</v>
      </c>
      <c r="X25" s="29">
        <v>0</v>
      </c>
      <c r="Y25" s="56">
        <v>0</v>
      </c>
      <c r="Z25" s="56">
        <v>0</v>
      </c>
      <c r="AA25" s="56">
        <v>0</v>
      </c>
      <c r="AB25" s="56">
        <v>0</v>
      </c>
      <c r="AD25" s="37">
        <v>0</v>
      </c>
      <c r="AE25" s="37">
        <v>0</v>
      </c>
      <c r="AF25" s="37">
        <v>0</v>
      </c>
      <c r="AG25" s="37">
        <v>0</v>
      </c>
      <c r="AH25" s="37"/>
      <c r="AI25" s="38">
        <f t="shared" ca="1" si="9"/>
        <v>0</v>
      </c>
      <c r="AJ25" s="39">
        <v>1</v>
      </c>
      <c r="AK25" s="40">
        <v>284.28210000000001</v>
      </c>
      <c r="AL25" s="41">
        <v>284</v>
      </c>
      <c r="AM25" s="32">
        <v>568</v>
      </c>
      <c r="AN25" s="38" t="str">
        <f t="shared" si="10"/>
        <v>-</v>
      </c>
      <c r="AO25" s="38" t="str">
        <f t="shared" si="11"/>
        <v>-</v>
      </c>
      <c r="AP25" s="38" t="str">
        <f t="shared" si="12"/>
        <v>-</v>
      </c>
      <c r="AQ25" s="39"/>
      <c r="AR25" s="39"/>
      <c r="AS25" s="39"/>
      <c r="AT25" s="54"/>
    </row>
    <row r="26" spans="1:46" s="26" customFormat="1" x14ac:dyDescent="0.2">
      <c r="A26" s="1">
        <v>19</v>
      </c>
      <c r="B26" s="1">
        <v>18</v>
      </c>
      <c r="C26" s="1" t="s">
        <v>389</v>
      </c>
      <c r="D26" s="29" t="s">
        <v>52</v>
      </c>
      <c r="E26" s="29"/>
      <c r="F26" s="29">
        <v>279</v>
      </c>
      <c r="G26" s="56"/>
      <c r="H26" s="56"/>
      <c r="I26" s="56"/>
      <c r="J26" s="56"/>
      <c r="K26" s="32">
        <f t="shared" si="0"/>
        <v>279</v>
      </c>
      <c r="L26" s="32" t="s">
        <v>1133</v>
      </c>
      <c r="M26" s="32"/>
      <c r="N26" s="33">
        <f t="shared" si="1"/>
        <v>279.00200000000001</v>
      </c>
      <c r="O26" s="32">
        <f t="shared" si="2"/>
        <v>1</v>
      </c>
      <c r="P26" s="32">
        <f t="shared" ca="1" si="3"/>
        <v>0</v>
      </c>
      <c r="Q26" s="34" t="s">
        <v>20</v>
      </c>
      <c r="R26" s="35">
        <f t="shared" si="4"/>
        <v>0</v>
      </c>
      <c r="S26" s="36">
        <f t="shared" si="5"/>
        <v>279.279</v>
      </c>
      <c r="T26" s="36">
        <f t="shared" si="6"/>
        <v>279.279</v>
      </c>
      <c r="U26" s="35">
        <f t="shared" si="7"/>
        <v>0</v>
      </c>
      <c r="V26" s="35">
        <f t="shared" si="8"/>
        <v>279.279</v>
      </c>
      <c r="W26" s="29">
        <v>279</v>
      </c>
      <c r="X26" s="29">
        <v>0</v>
      </c>
      <c r="Y26" s="56">
        <v>0</v>
      </c>
      <c r="Z26" s="56">
        <v>0</v>
      </c>
      <c r="AA26" s="56">
        <v>0</v>
      </c>
      <c r="AB26" s="56">
        <v>0</v>
      </c>
      <c r="AD26" s="37">
        <v>0</v>
      </c>
      <c r="AE26" s="37">
        <v>0</v>
      </c>
      <c r="AF26" s="37">
        <v>0</v>
      </c>
      <c r="AG26" s="37">
        <v>0</v>
      </c>
      <c r="AH26" s="37"/>
      <c r="AI26" s="38">
        <f t="shared" ca="1" si="9"/>
        <v>0</v>
      </c>
      <c r="AJ26" s="39">
        <v>1</v>
      </c>
      <c r="AK26" s="40">
        <v>279.27699999999999</v>
      </c>
      <c r="AL26" s="41">
        <v>279</v>
      </c>
      <c r="AM26" s="32">
        <v>558</v>
      </c>
      <c r="AN26" s="38" t="str">
        <f t="shared" si="10"/>
        <v>-</v>
      </c>
      <c r="AO26" s="38" t="str">
        <f t="shared" si="11"/>
        <v>-</v>
      </c>
      <c r="AP26" s="38" t="str">
        <f t="shared" si="12"/>
        <v>-</v>
      </c>
      <c r="AQ26" s="39"/>
      <c r="AR26" s="39"/>
      <c r="AS26" s="39"/>
      <c r="AT26" s="54"/>
    </row>
    <row r="27" spans="1:46" s="26" customFormat="1" x14ac:dyDescent="0.2">
      <c r="A27" s="1">
        <v>20</v>
      </c>
      <c r="B27" s="1">
        <v>19</v>
      </c>
      <c r="C27" s="1" t="s">
        <v>94</v>
      </c>
      <c r="D27" s="29" t="s">
        <v>52</v>
      </c>
      <c r="E27" s="29"/>
      <c r="F27" s="29"/>
      <c r="G27" s="56"/>
      <c r="H27" s="56"/>
      <c r="I27" s="56">
        <v>275</v>
      </c>
      <c r="J27" s="56"/>
      <c r="K27" s="32">
        <f t="shared" si="0"/>
        <v>275</v>
      </c>
      <c r="L27" s="32" t="s">
        <v>1133</v>
      </c>
      <c r="M27" s="32"/>
      <c r="N27" s="33">
        <f t="shared" si="1"/>
        <v>275.00209999999998</v>
      </c>
      <c r="O27" s="32">
        <f t="shared" si="2"/>
        <v>1</v>
      </c>
      <c r="P27" s="32" t="str">
        <f t="shared" ca="1" si="3"/>
        <v>Y</v>
      </c>
      <c r="Q27" s="34" t="s">
        <v>20</v>
      </c>
      <c r="R27" s="35">
        <f t="shared" si="4"/>
        <v>0</v>
      </c>
      <c r="S27" s="36">
        <f t="shared" si="5"/>
        <v>275.27499999999998</v>
      </c>
      <c r="T27" s="36">
        <f t="shared" si="6"/>
        <v>275.27499999999998</v>
      </c>
      <c r="U27" s="35">
        <f t="shared" si="7"/>
        <v>0</v>
      </c>
      <c r="V27" s="35">
        <f t="shared" si="8"/>
        <v>275.27499999999998</v>
      </c>
      <c r="W27" s="29">
        <v>275</v>
      </c>
      <c r="X27" s="29">
        <v>0</v>
      </c>
      <c r="Y27" s="56">
        <v>0</v>
      </c>
      <c r="Z27" s="56">
        <v>0</v>
      </c>
      <c r="AA27" s="56">
        <v>0</v>
      </c>
      <c r="AB27" s="56">
        <v>0</v>
      </c>
      <c r="AD27" s="37"/>
      <c r="AE27" s="37"/>
      <c r="AF27" s="37"/>
      <c r="AG27" s="37"/>
      <c r="AH27" s="37"/>
      <c r="AI27" s="38">
        <f t="shared" ca="1" si="9"/>
        <v>0</v>
      </c>
      <c r="AJ27" s="39"/>
      <c r="AK27" s="40"/>
      <c r="AL27" s="41"/>
      <c r="AM27" s="32"/>
      <c r="AN27" s="38" t="str">
        <f t="shared" si="10"/>
        <v>-</v>
      </c>
      <c r="AO27" s="38" t="str">
        <f t="shared" si="11"/>
        <v>-</v>
      </c>
      <c r="AP27" s="38" t="str">
        <f t="shared" si="12"/>
        <v>-</v>
      </c>
      <c r="AQ27" s="39"/>
      <c r="AR27" s="39"/>
      <c r="AS27" s="39"/>
      <c r="AT27" s="54"/>
    </row>
    <row r="28" spans="1:46" s="26" customFormat="1" x14ac:dyDescent="0.2">
      <c r="A28" s="1">
        <v>21</v>
      </c>
      <c r="B28" s="1">
        <v>20</v>
      </c>
      <c r="C28" s="1" t="s">
        <v>390</v>
      </c>
      <c r="D28" s="29" t="s">
        <v>34</v>
      </c>
      <c r="E28" s="29"/>
      <c r="F28" s="29"/>
      <c r="G28" s="56">
        <v>271</v>
      </c>
      <c r="H28" s="56"/>
      <c r="I28" s="56"/>
      <c r="J28" s="56"/>
      <c r="K28" s="32">
        <f t="shared" si="0"/>
        <v>271</v>
      </c>
      <c r="L28" s="32" t="s">
        <v>1133</v>
      </c>
      <c r="M28" s="32"/>
      <c r="N28" s="33">
        <f t="shared" si="1"/>
        <v>271.00220000000002</v>
      </c>
      <c r="O28" s="32">
        <f t="shared" si="2"/>
        <v>1</v>
      </c>
      <c r="P28" s="32">
        <f t="shared" ca="1" si="3"/>
        <v>0</v>
      </c>
      <c r="Q28" s="34" t="s">
        <v>20</v>
      </c>
      <c r="R28" s="35">
        <f t="shared" si="4"/>
        <v>0</v>
      </c>
      <c r="S28" s="36">
        <f t="shared" si="5"/>
        <v>271.27099999999996</v>
      </c>
      <c r="T28" s="36">
        <f t="shared" si="6"/>
        <v>271.27100000000002</v>
      </c>
      <c r="U28" s="35">
        <f t="shared" si="7"/>
        <v>0</v>
      </c>
      <c r="V28" s="35">
        <f t="shared" si="8"/>
        <v>271.27100000000002</v>
      </c>
      <c r="W28" s="29">
        <v>271</v>
      </c>
      <c r="X28" s="29">
        <v>0</v>
      </c>
      <c r="Y28" s="56">
        <v>0</v>
      </c>
      <c r="Z28" s="56">
        <v>0</v>
      </c>
      <c r="AA28" s="56">
        <v>0</v>
      </c>
      <c r="AB28" s="56">
        <v>0</v>
      </c>
      <c r="AD28" s="37">
        <v>0</v>
      </c>
      <c r="AE28" s="37">
        <v>0</v>
      </c>
      <c r="AF28" s="37">
        <v>0</v>
      </c>
      <c r="AG28" s="37">
        <v>0</v>
      </c>
      <c r="AH28" s="37"/>
      <c r="AI28" s="38">
        <f t="shared" ca="1" si="9"/>
        <v>271</v>
      </c>
      <c r="AJ28" s="39">
        <v>1</v>
      </c>
      <c r="AK28" s="40">
        <v>271.26890000000003</v>
      </c>
      <c r="AL28" s="41">
        <v>271</v>
      </c>
      <c r="AM28" s="32">
        <v>542</v>
      </c>
      <c r="AN28" s="38" t="str">
        <f t="shared" si="10"/>
        <v>-</v>
      </c>
      <c r="AO28" s="38" t="str">
        <f t="shared" si="11"/>
        <v>-</v>
      </c>
      <c r="AP28" s="38" t="str">
        <f t="shared" si="12"/>
        <v>-</v>
      </c>
      <c r="AQ28" s="39"/>
      <c r="AR28" s="39"/>
      <c r="AS28" s="39"/>
      <c r="AT28" s="54"/>
    </row>
    <row r="29" spans="1:46" s="26" customFormat="1" x14ac:dyDescent="0.2">
      <c r="A29" s="1">
        <v>22</v>
      </c>
      <c r="B29" s="1">
        <v>21</v>
      </c>
      <c r="C29" s="1" t="s">
        <v>134</v>
      </c>
      <c r="D29" s="29" t="s">
        <v>52</v>
      </c>
      <c r="E29" s="29"/>
      <c r="F29" s="29"/>
      <c r="G29" s="56"/>
      <c r="H29" s="56"/>
      <c r="I29" s="56">
        <v>262</v>
      </c>
      <c r="J29" s="56"/>
      <c r="K29" s="32">
        <f t="shared" si="0"/>
        <v>262</v>
      </c>
      <c r="L29" s="32" t="s">
        <v>1133</v>
      </c>
      <c r="M29" s="32"/>
      <c r="N29" s="33">
        <f t="shared" si="1"/>
        <v>262.00229999999999</v>
      </c>
      <c r="O29" s="32">
        <f t="shared" si="2"/>
        <v>1</v>
      </c>
      <c r="P29" s="32" t="str">
        <f t="shared" ca="1" si="3"/>
        <v>Y</v>
      </c>
      <c r="Q29" s="34" t="s">
        <v>20</v>
      </c>
      <c r="R29" s="35">
        <f t="shared" si="4"/>
        <v>0</v>
      </c>
      <c r="S29" s="36">
        <f t="shared" si="5"/>
        <v>262.26199999999994</v>
      </c>
      <c r="T29" s="36">
        <f t="shared" si="6"/>
        <v>262.262</v>
      </c>
      <c r="U29" s="35">
        <f t="shared" si="7"/>
        <v>0</v>
      </c>
      <c r="V29" s="35">
        <f t="shared" si="8"/>
        <v>262.262</v>
      </c>
      <c r="W29" s="29">
        <v>262</v>
      </c>
      <c r="X29" s="29">
        <v>0</v>
      </c>
      <c r="Y29" s="56">
        <v>0</v>
      </c>
      <c r="Z29" s="56">
        <v>0</v>
      </c>
      <c r="AA29" s="56">
        <v>0</v>
      </c>
      <c r="AB29" s="56">
        <v>0</v>
      </c>
      <c r="AD29" s="37"/>
      <c r="AE29" s="37"/>
      <c r="AF29" s="37"/>
      <c r="AG29" s="37"/>
      <c r="AH29" s="37"/>
      <c r="AI29" s="38">
        <f t="shared" ca="1" si="9"/>
        <v>0</v>
      </c>
      <c r="AJ29" s="39"/>
      <c r="AK29" s="40"/>
      <c r="AL29" s="41"/>
      <c r="AM29" s="32"/>
      <c r="AN29" s="38" t="str">
        <f t="shared" si="10"/>
        <v>-</v>
      </c>
      <c r="AO29" s="38" t="str">
        <f t="shared" si="11"/>
        <v>-</v>
      </c>
      <c r="AP29" s="38" t="str">
        <f t="shared" si="12"/>
        <v>-</v>
      </c>
      <c r="AQ29" s="39"/>
      <c r="AR29" s="39"/>
      <c r="AS29" s="39"/>
      <c r="AT29" s="54"/>
    </row>
    <row r="30" spans="1:46" s="26" customFormat="1" x14ac:dyDescent="0.2">
      <c r="A30" s="1">
        <v>23</v>
      </c>
      <c r="B30" s="1">
        <v>22</v>
      </c>
      <c r="C30" s="1" t="s">
        <v>391</v>
      </c>
      <c r="D30" s="29" t="s">
        <v>31</v>
      </c>
      <c r="E30" s="29"/>
      <c r="F30" s="29">
        <v>257</v>
      </c>
      <c r="G30" s="56"/>
      <c r="H30" s="56"/>
      <c r="I30" s="56"/>
      <c r="J30" s="56"/>
      <c r="K30" s="32">
        <f t="shared" si="0"/>
        <v>257</v>
      </c>
      <c r="L30" s="32" t="s">
        <v>1133</v>
      </c>
      <c r="M30" s="32"/>
      <c r="N30" s="33">
        <f t="shared" si="1"/>
        <v>257.00240000000002</v>
      </c>
      <c r="O30" s="32">
        <f t="shared" si="2"/>
        <v>1</v>
      </c>
      <c r="P30" s="32">
        <f t="shared" ca="1" si="3"/>
        <v>0</v>
      </c>
      <c r="Q30" s="34" t="s">
        <v>20</v>
      </c>
      <c r="R30" s="35">
        <f t="shared" si="4"/>
        <v>0</v>
      </c>
      <c r="S30" s="36">
        <f t="shared" si="5"/>
        <v>257.25699999999995</v>
      </c>
      <c r="T30" s="36">
        <f t="shared" si="6"/>
        <v>257.25700000000001</v>
      </c>
      <c r="U30" s="35">
        <f t="shared" si="7"/>
        <v>0</v>
      </c>
      <c r="V30" s="35">
        <f t="shared" si="8"/>
        <v>257.25700000000001</v>
      </c>
      <c r="W30" s="29">
        <v>257</v>
      </c>
      <c r="X30" s="29">
        <v>0</v>
      </c>
      <c r="Y30" s="56">
        <v>0</v>
      </c>
      <c r="Z30" s="56">
        <v>0</v>
      </c>
      <c r="AA30" s="56">
        <v>0</v>
      </c>
      <c r="AB30" s="56">
        <v>0</v>
      </c>
      <c r="AD30" s="37">
        <v>0</v>
      </c>
      <c r="AE30" s="37">
        <v>0</v>
      </c>
      <c r="AF30" s="37">
        <v>0</v>
      </c>
      <c r="AG30" s="37">
        <v>0</v>
      </c>
      <c r="AH30" s="37"/>
      <c r="AI30" s="38">
        <f t="shared" ca="1" si="9"/>
        <v>0</v>
      </c>
      <c r="AJ30" s="39">
        <v>1</v>
      </c>
      <c r="AK30" s="40">
        <v>257.25479999999999</v>
      </c>
      <c r="AL30" s="41">
        <v>257</v>
      </c>
      <c r="AM30" s="32">
        <v>514</v>
      </c>
      <c r="AN30" s="38" t="str">
        <f t="shared" si="10"/>
        <v>-</v>
      </c>
      <c r="AO30" s="38" t="str">
        <f t="shared" si="11"/>
        <v>-</v>
      </c>
      <c r="AP30" s="38" t="str">
        <f t="shared" si="12"/>
        <v>-</v>
      </c>
      <c r="AQ30" s="39"/>
      <c r="AR30" s="39"/>
      <c r="AS30" s="39"/>
      <c r="AT30" s="54"/>
    </row>
    <row r="31" spans="1:46" s="26" customFormat="1" x14ac:dyDescent="0.2">
      <c r="A31" s="1">
        <v>24</v>
      </c>
      <c r="B31" s="1">
        <v>23</v>
      </c>
      <c r="C31" s="1" t="s">
        <v>392</v>
      </c>
      <c r="D31" s="29" t="s">
        <v>49</v>
      </c>
      <c r="E31" s="29"/>
      <c r="F31" s="29"/>
      <c r="G31" s="56">
        <v>243</v>
      </c>
      <c r="H31" s="56"/>
      <c r="I31" s="56"/>
      <c r="J31" s="56"/>
      <c r="K31" s="32">
        <f t="shared" si="0"/>
        <v>243</v>
      </c>
      <c r="L31" s="32" t="s">
        <v>1133</v>
      </c>
      <c r="M31" s="32"/>
      <c r="N31" s="33">
        <f t="shared" si="1"/>
        <v>243.0025</v>
      </c>
      <c r="O31" s="32">
        <f t="shared" si="2"/>
        <v>1</v>
      </c>
      <c r="P31" s="32">
        <f t="shared" ca="1" si="3"/>
        <v>0</v>
      </c>
      <c r="Q31" s="34" t="s">
        <v>20</v>
      </c>
      <c r="R31" s="35">
        <f t="shared" si="4"/>
        <v>0</v>
      </c>
      <c r="S31" s="36">
        <f t="shared" si="5"/>
        <v>243.24299999999997</v>
      </c>
      <c r="T31" s="36">
        <f t="shared" si="6"/>
        <v>243.24299999999999</v>
      </c>
      <c r="U31" s="35">
        <f t="shared" si="7"/>
        <v>0</v>
      </c>
      <c r="V31" s="35">
        <f t="shared" si="8"/>
        <v>243.24299999999999</v>
      </c>
      <c r="W31" s="29">
        <v>243</v>
      </c>
      <c r="X31" s="29">
        <v>0</v>
      </c>
      <c r="Y31" s="56">
        <v>0</v>
      </c>
      <c r="Z31" s="56">
        <v>0</v>
      </c>
      <c r="AA31" s="56">
        <v>0</v>
      </c>
      <c r="AB31" s="56">
        <v>0</v>
      </c>
      <c r="AD31" s="37">
        <v>0</v>
      </c>
      <c r="AE31" s="37">
        <v>0</v>
      </c>
      <c r="AF31" s="37">
        <v>0</v>
      </c>
      <c r="AG31" s="37">
        <v>0</v>
      </c>
      <c r="AH31" s="37"/>
      <c r="AI31" s="38">
        <f t="shared" ca="1" si="9"/>
        <v>243</v>
      </c>
      <c r="AJ31" s="39">
        <v>1</v>
      </c>
      <c r="AK31" s="40">
        <v>243.2407</v>
      </c>
      <c r="AL31" s="41">
        <v>243</v>
      </c>
      <c r="AM31" s="32">
        <v>486</v>
      </c>
      <c r="AN31" s="38" t="str">
        <f t="shared" si="10"/>
        <v>-</v>
      </c>
      <c r="AO31" s="38" t="str">
        <f t="shared" si="11"/>
        <v>-</v>
      </c>
      <c r="AP31" s="38" t="str">
        <f t="shared" si="12"/>
        <v>-</v>
      </c>
      <c r="AQ31" s="39"/>
      <c r="AR31" s="39"/>
      <c r="AS31" s="39"/>
      <c r="AT31" s="54"/>
    </row>
    <row r="32" spans="1:46" s="26" customFormat="1" x14ac:dyDescent="0.2">
      <c r="A32" s="1">
        <v>25</v>
      </c>
      <c r="B32" s="1">
        <v>24</v>
      </c>
      <c r="C32" s="1" t="s">
        <v>393</v>
      </c>
      <c r="D32" s="29" t="s">
        <v>19</v>
      </c>
      <c r="E32" s="29">
        <v>240</v>
      </c>
      <c r="F32" s="29"/>
      <c r="G32" s="56"/>
      <c r="H32" s="56"/>
      <c r="I32" s="56"/>
      <c r="J32" s="56"/>
      <c r="K32" s="32">
        <f t="shared" si="0"/>
        <v>240</v>
      </c>
      <c r="L32" s="32" t="s">
        <v>1133</v>
      </c>
      <c r="M32" s="32"/>
      <c r="N32" s="33">
        <f t="shared" si="1"/>
        <v>240.0026</v>
      </c>
      <c r="O32" s="32">
        <f t="shared" si="2"/>
        <v>1</v>
      </c>
      <c r="P32" s="32">
        <f t="shared" ca="1" si="3"/>
        <v>0</v>
      </c>
      <c r="Q32" s="34" t="s">
        <v>20</v>
      </c>
      <c r="R32" s="35">
        <f t="shared" si="4"/>
        <v>0</v>
      </c>
      <c r="S32" s="36">
        <f t="shared" si="5"/>
        <v>240.23999999999998</v>
      </c>
      <c r="T32" s="36">
        <f t="shared" si="6"/>
        <v>240.24</v>
      </c>
      <c r="U32" s="35">
        <f t="shared" si="7"/>
        <v>0</v>
      </c>
      <c r="V32" s="35">
        <f t="shared" si="8"/>
        <v>240.24</v>
      </c>
      <c r="W32" s="29">
        <v>240</v>
      </c>
      <c r="X32" s="29">
        <v>0</v>
      </c>
      <c r="Y32" s="56">
        <v>0</v>
      </c>
      <c r="Z32" s="56">
        <v>0</v>
      </c>
      <c r="AA32" s="56">
        <v>0</v>
      </c>
      <c r="AB32" s="56">
        <v>0</v>
      </c>
      <c r="AD32" s="37" t="s">
        <v>1201</v>
      </c>
      <c r="AE32" s="37">
        <v>0</v>
      </c>
      <c r="AF32" s="37">
        <v>0</v>
      </c>
      <c r="AG32" s="37">
        <v>0</v>
      </c>
      <c r="AH32" s="37"/>
      <c r="AI32" s="38">
        <f t="shared" ca="1" si="9"/>
        <v>0</v>
      </c>
      <c r="AJ32" s="39">
        <v>1</v>
      </c>
      <c r="AK32" s="40">
        <v>240.23760000000001</v>
      </c>
      <c r="AL32" s="41">
        <v>240</v>
      </c>
      <c r="AM32" s="32">
        <v>480</v>
      </c>
      <c r="AN32" s="38" t="str">
        <f t="shared" si="10"/>
        <v>-</v>
      </c>
      <c r="AO32" s="38" t="str">
        <f t="shared" si="11"/>
        <v>-</v>
      </c>
      <c r="AP32" s="38" t="str">
        <f t="shared" si="12"/>
        <v>-</v>
      </c>
      <c r="AQ32" s="39"/>
      <c r="AR32" s="39"/>
      <c r="AS32" s="39"/>
      <c r="AT32" s="54"/>
    </row>
    <row r="33" spans="1:48" s="26" customFormat="1" x14ac:dyDescent="0.2">
      <c r="A33" s="1">
        <v>26</v>
      </c>
      <c r="B33" s="1">
        <v>25</v>
      </c>
      <c r="C33" s="1" t="s">
        <v>394</v>
      </c>
      <c r="D33" s="29" t="s">
        <v>24</v>
      </c>
      <c r="E33" s="29">
        <v>234</v>
      </c>
      <c r="F33" s="29"/>
      <c r="G33" s="56"/>
      <c r="H33" s="56"/>
      <c r="I33" s="56"/>
      <c r="J33" s="56"/>
      <c r="K33" s="32">
        <f t="shared" si="0"/>
        <v>234</v>
      </c>
      <c r="L33" s="32" t="s">
        <v>1133</v>
      </c>
      <c r="M33" s="32"/>
      <c r="N33" s="33">
        <f t="shared" si="1"/>
        <v>234.0027</v>
      </c>
      <c r="O33" s="32">
        <f t="shared" si="2"/>
        <v>1</v>
      </c>
      <c r="P33" s="32">
        <f t="shared" ca="1" si="3"/>
        <v>0</v>
      </c>
      <c r="Q33" s="34" t="s">
        <v>20</v>
      </c>
      <c r="R33" s="35">
        <f t="shared" si="4"/>
        <v>0</v>
      </c>
      <c r="S33" s="36">
        <f t="shared" si="5"/>
        <v>234.23399999999998</v>
      </c>
      <c r="T33" s="36">
        <f t="shared" si="6"/>
        <v>234.23400000000001</v>
      </c>
      <c r="U33" s="35">
        <f t="shared" si="7"/>
        <v>0</v>
      </c>
      <c r="V33" s="35">
        <f t="shared" si="8"/>
        <v>234.23400000000001</v>
      </c>
      <c r="W33" s="29">
        <v>234</v>
      </c>
      <c r="X33" s="29">
        <v>0</v>
      </c>
      <c r="Y33" s="56">
        <v>0</v>
      </c>
      <c r="Z33" s="56">
        <v>0</v>
      </c>
      <c r="AA33" s="56">
        <v>0</v>
      </c>
      <c r="AB33" s="56">
        <v>0</v>
      </c>
      <c r="AD33" s="37">
        <v>0</v>
      </c>
      <c r="AE33" s="37">
        <v>0</v>
      </c>
      <c r="AF33" s="37">
        <v>0</v>
      </c>
      <c r="AG33" s="37">
        <v>0</v>
      </c>
      <c r="AH33" s="37"/>
      <c r="AI33" s="38">
        <f t="shared" ca="1" si="9"/>
        <v>0</v>
      </c>
      <c r="AJ33" s="39">
        <v>1</v>
      </c>
      <c r="AK33" s="40">
        <v>234.23150000000001</v>
      </c>
      <c r="AL33" s="41">
        <v>234</v>
      </c>
      <c r="AM33" s="32">
        <v>468</v>
      </c>
      <c r="AN33" s="38" t="str">
        <f t="shared" si="10"/>
        <v>-</v>
      </c>
      <c r="AO33" s="38" t="str">
        <f t="shared" si="11"/>
        <v>-</v>
      </c>
      <c r="AP33" s="38" t="str">
        <f t="shared" si="12"/>
        <v>-</v>
      </c>
      <c r="AQ33" s="39"/>
      <c r="AR33" s="39"/>
      <c r="AS33" s="39"/>
      <c r="AT33" s="54"/>
    </row>
    <row r="34" spans="1:48" s="26" customFormat="1" x14ac:dyDescent="0.2">
      <c r="A34" s="1">
        <v>27</v>
      </c>
      <c r="B34" s="1">
        <v>26</v>
      </c>
      <c r="C34" s="1" t="s">
        <v>395</v>
      </c>
      <c r="D34" s="29" t="s">
        <v>63</v>
      </c>
      <c r="E34" s="29"/>
      <c r="F34" s="29"/>
      <c r="G34" s="56">
        <v>232</v>
      </c>
      <c r="H34" s="56"/>
      <c r="I34" s="56"/>
      <c r="J34" s="56"/>
      <c r="K34" s="32">
        <f t="shared" si="0"/>
        <v>232</v>
      </c>
      <c r="L34" s="32" t="s">
        <v>1133</v>
      </c>
      <c r="M34" s="32"/>
      <c r="N34" s="33">
        <f t="shared" si="1"/>
        <v>232.00280000000001</v>
      </c>
      <c r="O34" s="32">
        <f t="shared" si="2"/>
        <v>1</v>
      </c>
      <c r="P34" s="32">
        <f t="shared" ca="1" si="3"/>
        <v>0</v>
      </c>
      <c r="Q34" s="34" t="s">
        <v>20</v>
      </c>
      <c r="R34" s="35">
        <f t="shared" si="4"/>
        <v>0</v>
      </c>
      <c r="S34" s="36">
        <f t="shared" si="5"/>
        <v>232.23199999999997</v>
      </c>
      <c r="T34" s="36">
        <f t="shared" si="6"/>
        <v>232.232</v>
      </c>
      <c r="U34" s="35">
        <f t="shared" si="7"/>
        <v>0</v>
      </c>
      <c r="V34" s="35">
        <f t="shared" si="8"/>
        <v>232.232</v>
      </c>
      <c r="W34" s="29">
        <v>232</v>
      </c>
      <c r="X34" s="29">
        <v>0</v>
      </c>
      <c r="Y34" s="56">
        <v>0</v>
      </c>
      <c r="Z34" s="56">
        <v>0</v>
      </c>
      <c r="AA34" s="56">
        <v>0</v>
      </c>
      <c r="AB34" s="56">
        <v>0</v>
      </c>
      <c r="AD34" s="37">
        <v>0</v>
      </c>
      <c r="AE34" s="37">
        <v>0</v>
      </c>
      <c r="AF34" s="37">
        <v>0</v>
      </c>
      <c r="AG34" s="37">
        <v>0</v>
      </c>
      <c r="AH34" s="37"/>
      <c r="AI34" s="38">
        <f t="shared" ca="1" si="9"/>
        <v>232</v>
      </c>
      <c r="AJ34" s="39">
        <v>1</v>
      </c>
      <c r="AK34" s="40">
        <v>232.2294</v>
      </c>
      <c r="AL34" s="41">
        <v>232</v>
      </c>
      <c r="AM34" s="32">
        <v>464</v>
      </c>
      <c r="AN34" s="38" t="str">
        <f t="shared" si="10"/>
        <v>-</v>
      </c>
      <c r="AO34" s="38" t="str">
        <f t="shared" si="11"/>
        <v>-</v>
      </c>
      <c r="AP34" s="38" t="str">
        <f t="shared" si="12"/>
        <v>-</v>
      </c>
      <c r="AQ34" s="39"/>
      <c r="AR34" s="39"/>
      <c r="AS34" s="39"/>
      <c r="AT34" s="54"/>
    </row>
    <row r="35" spans="1:48" s="26" customFormat="1" x14ac:dyDescent="0.2">
      <c r="A35" s="1">
        <v>28</v>
      </c>
      <c r="B35" s="1">
        <v>27</v>
      </c>
      <c r="C35" s="1" t="s">
        <v>396</v>
      </c>
      <c r="D35" s="29" t="s">
        <v>56</v>
      </c>
      <c r="E35" s="29"/>
      <c r="F35" s="29"/>
      <c r="G35" s="56"/>
      <c r="H35" s="56">
        <v>213</v>
      </c>
      <c r="I35" s="56"/>
      <c r="J35" s="56"/>
      <c r="K35" s="32">
        <f t="shared" si="0"/>
        <v>213</v>
      </c>
      <c r="L35" s="32" t="s">
        <v>1133</v>
      </c>
      <c r="M35" s="32"/>
      <c r="N35" s="33">
        <f t="shared" si="1"/>
        <v>213.00290000000001</v>
      </c>
      <c r="O35" s="32">
        <f t="shared" si="2"/>
        <v>1</v>
      </c>
      <c r="P35" s="32">
        <f t="shared" ca="1" si="3"/>
        <v>0</v>
      </c>
      <c r="Q35" s="34" t="s">
        <v>20</v>
      </c>
      <c r="R35" s="35">
        <f t="shared" si="4"/>
        <v>0</v>
      </c>
      <c r="S35" s="36">
        <f t="shared" si="5"/>
        <v>213.21299999999997</v>
      </c>
      <c r="T35" s="36">
        <f t="shared" si="6"/>
        <v>213.21299999999999</v>
      </c>
      <c r="U35" s="35">
        <f t="shared" si="7"/>
        <v>0</v>
      </c>
      <c r="V35" s="35">
        <f t="shared" si="8"/>
        <v>213.21299999999999</v>
      </c>
      <c r="W35" s="29">
        <v>213</v>
      </c>
      <c r="X35" s="29">
        <v>0</v>
      </c>
      <c r="Y35" s="56">
        <v>0</v>
      </c>
      <c r="Z35" s="56">
        <v>0</v>
      </c>
      <c r="AA35" s="56">
        <v>0</v>
      </c>
      <c r="AB35" s="56">
        <v>0</v>
      </c>
      <c r="AD35" s="37">
        <v>0</v>
      </c>
      <c r="AE35" s="37">
        <v>0</v>
      </c>
      <c r="AF35" s="37">
        <v>0</v>
      </c>
      <c r="AG35" s="37">
        <v>0</v>
      </c>
      <c r="AH35" s="37"/>
      <c r="AI35" s="38">
        <f t="shared" ca="1" si="9"/>
        <v>0</v>
      </c>
      <c r="AJ35" s="39">
        <v>1</v>
      </c>
      <c r="AK35" s="40">
        <v>213.21029999999999</v>
      </c>
      <c r="AL35" s="41">
        <v>213</v>
      </c>
      <c r="AM35" s="32">
        <v>426</v>
      </c>
      <c r="AN35" s="38" t="str">
        <f t="shared" si="10"/>
        <v>-</v>
      </c>
      <c r="AO35" s="38" t="str">
        <f t="shared" si="11"/>
        <v>-</v>
      </c>
      <c r="AP35" s="38" t="str">
        <f t="shared" si="12"/>
        <v>-</v>
      </c>
      <c r="AQ35" s="39"/>
      <c r="AR35" s="39"/>
      <c r="AS35" s="39"/>
      <c r="AT35" s="54"/>
    </row>
    <row r="36" spans="1:48" s="26" customFormat="1" x14ac:dyDescent="0.2">
      <c r="A36" s="1">
        <v>29</v>
      </c>
      <c r="B36" s="1">
        <v>28</v>
      </c>
      <c r="C36" s="1" t="s">
        <v>397</v>
      </c>
      <c r="D36" s="29" t="s">
        <v>24</v>
      </c>
      <c r="E36" s="29"/>
      <c r="F36" s="29">
        <v>157</v>
      </c>
      <c r="G36" s="56"/>
      <c r="H36" s="56"/>
      <c r="I36" s="56"/>
      <c r="J36" s="56"/>
      <c r="K36" s="32">
        <f t="shared" si="0"/>
        <v>157</v>
      </c>
      <c r="L36" s="32" t="s">
        <v>1133</v>
      </c>
      <c r="M36" s="32"/>
      <c r="N36" s="33">
        <f t="shared" si="1"/>
        <v>157.00299999999999</v>
      </c>
      <c r="O36" s="32">
        <f t="shared" si="2"/>
        <v>1</v>
      </c>
      <c r="P36" s="32">
        <f t="shared" ca="1" si="3"/>
        <v>0</v>
      </c>
      <c r="Q36" s="34" t="s">
        <v>20</v>
      </c>
      <c r="R36" s="35">
        <f t="shared" si="4"/>
        <v>0</v>
      </c>
      <c r="S36" s="36">
        <f t="shared" si="5"/>
        <v>157.15699999999998</v>
      </c>
      <c r="T36" s="36">
        <f t="shared" si="6"/>
        <v>157.15700000000001</v>
      </c>
      <c r="U36" s="35">
        <f t="shared" si="7"/>
        <v>0</v>
      </c>
      <c r="V36" s="35">
        <f t="shared" si="8"/>
        <v>157.15700000000001</v>
      </c>
      <c r="W36" s="29">
        <v>157</v>
      </c>
      <c r="X36" s="29">
        <v>0</v>
      </c>
      <c r="Y36" s="56">
        <v>0</v>
      </c>
      <c r="Z36" s="56">
        <v>0</v>
      </c>
      <c r="AA36" s="56">
        <v>0</v>
      </c>
      <c r="AB36" s="56">
        <v>0</v>
      </c>
      <c r="AD36" s="37">
        <v>0</v>
      </c>
      <c r="AE36" s="37">
        <v>0</v>
      </c>
      <c r="AF36" s="37">
        <v>0</v>
      </c>
      <c r="AG36" s="37">
        <v>0</v>
      </c>
      <c r="AH36" s="37"/>
      <c r="AI36" s="38">
        <f t="shared" ca="1" si="9"/>
        <v>0</v>
      </c>
      <c r="AJ36" s="39">
        <v>1</v>
      </c>
      <c r="AK36" s="40">
        <v>157.1542</v>
      </c>
      <c r="AL36" s="41">
        <v>157</v>
      </c>
      <c r="AM36" s="32">
        <v>314</v>
      </c>
      <c r="AN36" s="38" t="str">
        <f t="shared" si="10"/>
        <v>-</v>
      </c>
      <c r="AO36" s="38" t="str">
        <f t="shared" si="11"/>
        <v>-</v>
      </c>
      <c r="AP36" s="38" t="str">
        <f t="shared" si="12"/>
        <v>-</v>
      </c>
      <c r="AQ36" s="39"/>
      <c r="AR36" s="39"/>
      <c r="AS36" s="39"/>
      <c r="AT36" s="54"/>
    </row>
    <row r="37" spans="1:48" s="26" customFormat="1" x14ac:dyDescent="0.2">
      <c r="A37" s="1">
        <v>30</v>
      </c>
      <c r="B37" s="1">
        <v>29</v>
      </c>
      <c r="C37" s="1" t="s">
        <v>398</v>
      </c>
      <c r="D37" s="29" t="s">
        <v>19</v>
      </c>
      <c r="E37" s="29"/>
      <c r="F37" s="29"/>
      <c r="G37" s="56">
        <v>143</v>
      </c>
      <c r="H37" s="56"/>
      <c r="I37" s="56"/>
      <c r="J37" s="56"/>
      <c r="K37" s="32">
        <f t="shared" si="0"/>
        <v>143</v>
      </c>
      <c r="L37" s="32" t="s">
        <v>1133</v>
      </c>
      <c r="M37" s="32"/>
      <c r="N37" s="33">
        <f t="shared" si="1"/>
        <v>143.00309999999999</v>
      </c>
      <c r="O37" s="32">
        <f t="shared" si="2"/>
        <v>1</v>
      </c>
      <c r="P37" s="32">
        <f t="shared" ca="1" si="3"/>
        <v>0</v>
      </c>
      <c r="Q37" s="34" t="s">
        <v>20</v>
      </c>
      <c r="R37" s="35">
        <f t="shared" si="4"/>
        <v>0</v>
      </c>
      <c r="S37" s="36">
        <f t="shared" si="5"/>
        <v>143.14299999999997</v>
      </c>
      <c r="T37" s="36">
        <f t="shared" si="6"/>
        <v>143.143</v>
      </c>
      <c r="U37" s="35">
        <f t="shared" si="7"/>
        <v>0</v>
      </c>
      <c r="V37" s="35">
        <f t="shared" si="8"/>
        <v>143.143</v>
      </c>
      <c r="W37" s="29">
        <v>143</v>
      </c>
      <c r="X37" s="29">
        <v>0</v>
      </c>
      <c r="Y37" s="56">
        <v>0</v>
      </c>
      <c r="Z37" s="56">
        <v>0</v>
      </c>
      <c r="AA37" s="56">
        <v>0</v>
      </c>
      <c r="AB37" s="56">
        <v>0</v>
      </c>
      <c r="AD37" s="37">
        <v>0</v>
      </c>
      <c r="AE37" s="37">
        <v>0</v>
      </c>
      <c r="AF37" s="37">
        <v>0</v>
      </c>
      <c r="AG37" s="37">
        <v>0</v>
      </c>
      <c r="AH37" s="37"/>
      <c r="AI37" s="38">
        <f t="shared" ca="1" si="9"/>
        <v>143</v>
      </c>
      <c r="AJ37" s="39">
        <v>1</v>
      </c>
      <c r="AK37" s="40">
        <v>143.14009999999999</v>
      </c>
      <c r="AL37" s="41">
        <v>143</v>
      </c>
      <c r="AM37" s="32">
        <v>286</v>
      </c>
      <c r="AN37" s="38" t="str">
        <f t="shared" si="10"/>
        <v>-</v>
      </c>
      <c r="AO37" s="38" t="str">
        <f t="shared" si="11"/>
        <v>-</v>
      </c>
      <c r="AP37" s="38" t="str">
        <f t="shared" si="12"/>
        <v>-</v>
      </c>
      <c r="AQ37" s="39"/>
      <c r="AR37" s="39"/>
      <c r="AS37" s="39"/>
      <c r="AT37" s="54"/>
    </row>
    <row r="38" spans="1:48" s="26" customFormat="1" ht="3" customHeight="1" x14ac:dyDescent="0.2">
      <c r="A38" s="1"/>
      <c r="B38" s="1"/>
      <c r="C38" s="1"/>
      <c r="D38" s="29"/>
      <c r="E38" s="29"/>
      <c r="F38" s="29"/>
      <c r="G38" s="29"/>
      <c r="H38" s="29"/>
      <c r="I38" s="29"/>
      <c r="J38" s="29"/>
      <c r="K38" s="32"/>
      <c r="L38" s="27"/>
      <c r="M38" s="27"/>
      <c r="N38" s="32"/>
      <c r="O38" s="27"/>
      <c r="P38" s="27"/>
      <c r="R38" s="62"/>
      <c r="S38" s="62"/>
      <c r="T38" s="62"/>
      <c r="U38" s="62"/>
      <c r="V38" s="35"/>
      <c r="W38" s="35"/>
      <c r="X38" s="35"/>
      <c r="Y38" s="61"/>
      <c r="Z38" s="61"/>
      <c r="AA38" s="61"/>
      <c r="AB38" s="61"/>
      <c r="AJ38" s="2"/>
      <c r="AK38" s="2"/>
      <c r="AN38" s="41"/>
      <c r="AO38" s="41"/>
      <c r="AP38" s="41"/>
      <c r="AQ38" s="41"/>
      <c r="AR38" s="41"/>
      <c r="AS38" s="41"/>
      <c r="AT38" s="54"/>
      <c r="AV38" s="1"/>
    </row>
    <row r="39" spans="1:48" s="26" customFormat="1" x14ac:dyDescent="0.2">
      <c r="A39" s="1"/>
      <c r="B39" s="1"/>
      <c r="C39" s="1"/>
      <c r="D39" s="29"/>
      <c r="E39" s="29"/>
      <c r="F39" s="29"/>
      <c r="G39" s="29"/>
      <c r="H39" s="29"/>
      <c r="I39" s="29"/>
      <c r="J39" s="29"/>
      <c r="K39" s="32"/>
      <c r="L39" s="27"/>
      <c r="M39" s="27"/>
      <c r="N39" s="32"/>
      <c r="O39" s="27"/>
      <c r="P39" s="27"/>
      <c r="R39" s="62"/>
      <c r="S39" s="62"/>
      <c r="T39" s="62"/>
      <c r="U39" s="62"/>
      <c r="V39" s="35"/>
      <c r="W39" s="35"/>
      <c r="X39" s="35"/>
      <c r="Y39" s="61"/>
      <c r="Z39" s="61"/>
      <c r="AA39" s="61"/>
      <c r="AB39" s="61"/>
      <c r="AJ39" s="2"/>
      <c r="AK39" s="2"/>
      <c r="AN39" s="41"/>
      <c r="AO39" s="41"/>
      <c r="AP39" s="41"/>
      <c r="AQ39" s="41"/>
      <c r="AR39" s="41"/>
      <c r="AS39" s="41"/>
      <c r="AT39" s="54"/>
      <c r="AV39" s="1"/>
    </row>
    <row r="40" spans="1:48" s="26" customFormat="1" ht="15" x14ac:dyDescent="0.25">
      <c r="A40" s="1"/>
      <c r="B40" s="1"/>
      <c r="C40" s="63" t="s">
        <v>44</v>
      </c>
      <c r="D40" s="29"/>
      <c r="E40" s="29"/>
      <c r="F40" s="29"/>
      <c r="G40" s="29"/>
      <c r="H40" s="29"/>
      <c r="I40" s="29"/>
      <c r="J40" s="29"/>
      <c r="K40" s="32"/>
      <c r="L40" s="27"/>
      <c r="M40" s="27"/>
      <c r="N40" s="32"/>
      <c r="O40" s="27"/>
      <c r="P40" s="27"/>
      <c r="Q40" s="56" t="str">
        <f>C40</f>
        <v>M35</v>
      </c>
      <c r="R40" s="62"/>
      <c r="S40" s="62"/>
      <c r="T40" s="62"/>
      <c r="U40" s="62"/>
      <c r="V40" s="35"/>
      <c r="W40" s="35"/>
      <c r="X40" s="35"/>
      <c r="Y40" s="61"/>
      <c r="Z40" s="61"/>
      <c r="AA40" s="61"/>
      <c r="AB40" s="61"/>
      <c r="AJ40" s="2"/>
      <c r="AK40" s="2"/>
      <c r="AN40" s="41"/>
      <c r="AO40" s="41"/>
      <c r="AP40" s="41"/>
      <c r="AQ40" s="39">
        <v>900</v>
      </c>
      <c r="AR40" s="39">
        <v>888</v>
      </c>
      <c r="AS40" s="39">
        <v>880</v>
      </c>
      <c r="AT40" s="54"/>
      <c r="AV40" s="1"/>
    </row>
    <row r="41" spans="1:48" s="26" customFormat="1" ht="15" x14ac:dyDescent="0.25">
      <c r="A41" s="1">
        <v>1</v>
      </c>
      <c r="B41" s="1">
        <v>1</v>
      </c>
      <c r="C41" s="64" t="s">
        <v>399</v>
      </c>
      <c r="D41" s="29" t="s">
        <v>157</v>
      </c>
      <c r="E41" s="29">
        <v>300</v>
      </c>
      <c r="F41" s="29">
        <v>300</v>
      </c>
      <c r="G41" s="29">
        <v>299</v>
      </c>
      <c r="H41" s="29">
        <v>300</v>
      </c>
      <c r="I41" s="29"/>
      <c r="J41" s="29"/>
      <c r="K41" s="32">
        <f t="shared" ref="K41:K79" si="13">IFERROR(LARGE(E41:J41,1),0)+IF($D$5&gt;=2,IFERROR(LARGE(E41:J41,2),0),0)+IF($D$5&gt;=3,IFERROR(LARGE(E41:J41,3),0),0)+IF($D$5&gt;=4,IFERROR(LARGE(E41:J41,4),0),0)+IF($D$5&gt;=5,IFERROR(LARGE(E41:J41,5),0),0)+IF($D$5&gt;=6,IFERROR(LARGE(E41:J41,6),0),0)</f>
        <v>900</v>
      </c>
      <c r="L41" s="32" t="s">
        <v>1133</v>
      </c>
      <c r="M41" s="32" t="s">
        <v>400</v>
      </c>
      <c r="N41" s="33">
        <f t="shared" ref="N41:N79" si="14">K41+(ROW(K41)-ROW(K$6))/10000</f>
        <v>900.00350000000003</v>
      </c>
      <c r="O41" s="32">
        <f t="shared" ref="O41:O79" si="15">COUNT(E41:J41)</f>
        <v>4</v>
      </c>
      <c r="P41" s="32">
        <f t="shared" ref="P41:P79" ca="1" si="16">IF(AND(O41=1,OFFSET(D41,0,P$3)&gt;0),"Y",0)</f>
        <v>0</v>
      </c>
      <c r="Q41" s="34" t="s">
        <v>44</v>
      </c>
      <c r="R41" s="35">
        <f t="shared" ref="R41:R79" si="17">1-(Q41=Q40)</f>
        <v>0</v>
      </c>
      <c r="S41" s="36">
        <f t="shared" ref="S41:S79" si="18">IFERROR(LARGE(E41:J41,1),0)*1.001+IF($D$5&gt;=2,IFERROR(LARGE(E41:J41,2),0),0)*1.0001+IF($D$5&gt;=3,IFERROR(LARGE(E41:J41,3),0),0)*1.00001+IF($D$5&gt;=4,IFERROR(LARGE(E41:J41,4),0),0)*1.000001+IF($D$5&gt;=5,IFERROR(LARGE(E41:J41,5),0),0)*1.0000001+IF($D$5&gt;=6,IFERROR(LARGE(E41:J41,6),0),0)*1.00000001</f>
        <v>900.33299999999997</v>
      </c>
      <c r="T41" s="36">
        <f t="shared" ref="T41:T79" si="19">K41+W41/1000+IF($D$5&gt;=2,X41/10000,0)+IF($D$5&gt;=3,Y41/100000,0)+IF($D$5&gt;=4,Z41/1000000,0)+IF($D$5&gt;=5,AA41/10000000,0)+IF($D$5&gt;=6,AB41/100000000,0)</f>
        <v>900.33299999999997</v>
      </c>
      <c r="U41" s="35">
        <f t="shared" ref="U41:U79" si="20">1-(S41=T41)</f>
        <v>0</v>
      </c>
      <c r="V41" s="35">
        <f t="shared" ref="V41:V79" si="21">K41+W41/1000+X41/10000+Y41/100000+Z41/1000000+AA41/10000000+AB41/100000000</f>
        <v>900.33329900000001</v>
      </c>
      <c r="W41" s="29">
        <v>300</v>
      </c>
      <c r="X41" s="29">
        <v>300</v>
      </c>
      <c r="Y41" s="29">
        <v>300</v>
      </c>
      <c r="Z41" s="29">
        <v>299</v>
      </c>
      <c r="AA41" s="29">
        <v>0</v>
      </c>
      <c r="AB41" s="29">
        <v>0</v>
      </c>
      <c r="AD41" s="37">
        <v>0</v>
      </c>
      <c r="AE41" s="37">
        <v>0</v>
      </c>
      <c r="AF41" s="37">
        <v>0</v>
      </c>
      <c r="AG41" s="37">
        <v>0</v>
      </c>
      <c r="AH41" s="37"/>
      <c r="AI41" s="38">
        <f t="shared" ref="AI41:AI79" ca="1" si="22">OFFSET(E41,0,AI$5-1)</f>
        <v>299</v>
      </c>
      <c r="AJ41" s="39">
        <v>4</v>
      </c>
      <c r="AK41" s="40">
        <v>900.32999900000004</v>
      </c>
      <c r="AL41" s="41">
        <v>300</v>
      </c>
      <c r="AM41" s="32">
        <v>900</v>
      </c>
      <c r="AN41" s="38" t="str">
        <f t="shared" ref="AN41:AN79" si="23">IF(AND($AD41="Query O/s",AQ41&lt;&gt;""),AQ41,"-")</f>
        <v>-</v>
      </c>
      <c r="AO41" s="38" t="str">
        <f t="shared" ref="AO41:AO79" si="24">IF(AND($AD41="Query O/s",AR41&lt;&gt;""),AR41,"-")</f>
        <v>-</v>
      </c>
      <c r="AP41" s="38" t="str">
        <f t="shared" ref="AP41:AP79" si="25">IF(AND($AD41="Query O/s",AS41&lt;&gt;""),AS41,"-")</f>
        <v>-</v>
      </c>
      <c r="AQ41" s="39" t="s">
        <v>400</v>
      </c>
      <c r="AR41" s="39"/>
      <c r="AS41" s="39"/>
      <c r="AT41" s="54"/>
      <c r="AV41" s="1"/>
    </row>
    <row r="42" spans="1:48" s="26" customFormat="1" ht="15" x14ac:dyDescent="0.25">
      <c r="A42" s="1">
        <v>2</v>
      </c>
      <c r="B42" s="1">
        <v>2</v>
      </c>
      <c r="C42" s="64" t="s">
        <v>401</v>
      </c>
      <c r="D42" s="29" t="s">
        <v>63</v>
      </c>
      <c r="E42" s="29">
        <v>298</v>
      </c>
      <c r="F42" s="29">
        <v>295</v>
      </c>
      <c r="G42" s="29">
        <v>295</v>
      </c>
      <c r="H42" s="29">
        <v>289</v>
      </c>
      <c r="I42" s="29"/>
      <c r="J42" s="29"/>
      <c r="K42" s="32">
        <f t="shared" si="13"/>
        <v>888</v>
      </c>
      <c r="L42" s="32" t="s">
        <v>1133</v>
      </c>
      <c r="M42" s="32" t="s">
        <v>402</v>
      </c>
      <c r="N42" s="33">
        <f t="shared" si="14"/>
        <v>888.00360000000001</v>
      </c>
      <c r="O42" s="32">
        <f t="shared" si="15"/>
        <v>4</v>
      </c>
      <c r="P42" s="32">
        <f t="shared" ca="1" si="16"/>
        <v>0</v>
      </c>
      <c r="Q42" s="34" t="s">
        <v>44</v>
      </c>
      <c r="R42" s="35">
        <f t="shared" si="17"/>
        <v>0</v>
      </c>
      <c r="S42" s="36">
        <f t="shared" si="18"/>
        <v>888.33044999999993</v>
      </c>
      <c r="T42" s="36">
        <f t="shared" si="19"/>
        <v>888.33045000000004</v>
      </c>
      <c r="U42" s="35">
        <f t="shared" si="20"/>
        <v>0</v>
      </c>
      <c r="V42" s="35">
        <f t="shared" si="21"/>
        <v>888.33073899999999</v>
      </c>
      <c r="W42" s="29">
        <v>298</v>
      </c>
      <c r="X42" s="29">
        <v>295</v>
      </c>
      <c r="Y42" s="29">
        <v>295</v>
      </c>
      <c r="Z42" s="29">
        <v>289</v>
      </c>
      <c r="AA42" s="29">
        <v>0</v>
      </c>
      <c r="AB42" s="29">
        <v>0</v>
      </c>
      <c r="AD42" s="37">
        <v>0</v>
      </c>
      <c r="AE42" s="37">
        <v>0</v>
      </c>
      <c r="AF42" s="37">
        <v>0</v>
      </c>
      <c r="AG42" s="37">
        <v>0</v>
      </c>
      <c r="AH42" s="37"/>
      <c r="AI42" s="38">
        <f t="shared" ca="1" si="22"/>
        <v>295</v>
      </c>
      <c r="AJ42" s="39">
        <v>4</v>
      </c>
      <c r="AK42" s="40">
        <v>888.32733899999994</v>
      </c>
      <c r="AL42" s="41">
        <v>298</v>
      </c>
      <c r="AM42" s="32">
        <v>891</v>
      </c>
      <c r="AN42" s="38" t="str">
        <f t="shared" si="23"/>
        <v>-</v>
      </c>
      <c r="AO42" s="38" t="str">
        <f t="shared" si="24"/>
        <v>-</v>
      </c>
      <c r="AP42" s="38" t="str">
        <f t="shared" si="25"/>
        <v>-</v>
      </c>
      <c r="AQ42" s="39"/>
      <c r="AR42" s="39" t="s">
        <v>402</v>
      </c>
      <c r="AS42" s="39"/>
      <c r="AT42" s="54"/>
      <c r="AV42" s="1"/>
    </row>
    <row r="43" spans="1:48" s="26" customFormat="1" ht="15" x14ac:dyDescent="0.25">
      <c r="A43" s="1">
        <v>3</v>
      </c>
      <c r="B43" s="1">
        <v>3</v>
      </c>
      <c r="C43" s="64" t="s">
        <v>403</v>
      </c>
      <c r="D43" s="29" t="s">
        <v>56</v>
      </c>
      <c r="E43" s="29">
        <v>296</v>
      </c>
      <c r="F43" s="29">
        <v>291</v>
      </c>
      <c r="G43" s="29">
        <v>291</v>
      </c>
      <c r="H43" s="29">
        <v>293</v>
      </c>
      <c r="I43" s="29"/>
      <c r="J43" s="29"/>
      <c r="K43" s="32">
        <f t="shared" si="13"/>
        <v>880</v>
      </c>
      <c r="L43" s="32" t="s">
        <v>1133</v>
      </c>
      <c r="M43" s="32" t="s">
        <v>404</v>
      </c>
      <c r="N43" s="33">
        <f t="shared" si="14"/>
        <v>880.00369999999998</v>
      </c>
      <c r="O43" s="32">
        <f t="shared" si="15"/>
        <v>4</v>
      </c>
      <c r="P43" s="32">
        <f t="shared" ca="1" si="16"/>
        <v>0</v>
      </c>
      <c r="Q43" s="34" t="s">
        <v>44</v>
      </c>
      <c r="R43" s="35">
        <f t="shared" si="17"/>
        <v>0</v>
      </c>
      <c r="S43" s="36">
        <f t="shared" si="18"/>
        <v>880.32821000000001</v>
      </c>
      <c r="T43" s="36">
        <f t="shared" si="19"/>
        <v>880.32821000000013</v>
      </c>
      <c r="U43" s="35">
        <f t="shared" si="20"/>
        <v>0</v>
      </c>
      <c r="V43" s="35">
        <f t="shared" si="21"/>
        <v>880.32850100000007</v>
      </c>
      <c r="W43" s="29">
        <v>296</v>
      </c>
      <c r="X43" s="29">
        <v>293</v>
      </c>
      <c r="Y43" s="29">
        <v>291</v>
      </c>
      <c r="Z43" s="29">
        <v>291</v>
      </c>
      <c r="AA43" s="29">
        <v>0</v>
      </c>
      <c r="AB43" s="29">
        <v>0</v>
      </c>
      <c r="AD43" s="37">
        <v>0</v>
      </c>
      <c r="AE43" s="37">
        <v>0</v>
      </c>
      <c r="AF43" s="37">
        <v>0</v>
      </c>
      <c r="AG43" s="37">
        <v>0</v>
      </c>
      <c r="AH43" s="37"/>
      <c r="AI43" s="38">
        <f t="shared" ca="1" si="22"/>
        <v>291</v>
      </c>
      <c r="AJ43" s="39">
        <v>4</v>
      </c>
      <c r="AK43" s="40">
        <v>880.32500100000004</v>
      </c>
      <c r="AL43" s="41">
        <v>296</v>
      </c>
      <c r="AM43" s="32">
        <v>885</v>
      </c>
      <c r="AN43" s="38" t="str">
        <f t="shared" si="23"/>
        <v>-</v>
      </c>
      <c r="AO43" s="38" t="str">
        <f t="shared" si="24"/>
        <v>-</v>
      </c>
      <c r="AP43" s="38" t="str">
        <f t="shared" si="25"/>
        <v>-</v>
      </c>
      <c r="AQ43" s="39"/>
      <c r="AR43" s="39"/>
      <c r="AS43" s="39" t="s">
        <v>404</v>
      </c>
      <c r="AT43" s="54"/>
      <c r="AV43" s="1"/>
    </row>
    <row r="44" spans="1:48" s="26" customFormat="1" ht="15" x14ac:dyDescent="0.25">
      <c r="A44" s="1">
        <v>4</v>
      </c>
      <c r="B44" s="1">
        <v>4</v>
      </c>
      <c r="C44" s="64" t="s">
        <v>405</v>
      </c>
      <c r="D44" s="29" t="s">
        <v>49</v>
      </c>
      <c r="E44" s="29">
        <v>291</v>
      </c>
      <c r="F44" s="29">
        <v>289</v>
      </c>
      <c r="G44" s="29">
        <v>290</v>
      </c>
      <c r="H44" s="29"/>
      <c r="I44" s="29"/>
      <c r="J44" s="29"/>
      <c r="K44" s="32">
        <f t="shared" si="13"/>
        <v>870</v>
      </c>
      <c r="L44" s="32" t="s">
        <v>1133</v>
      </c>
      <c r="M44" s="35" t="s">
        <v>406</v>
      </c>
      <c r="N44" s="33">
        <f t="shared" si="14"/>
        <v>870.00379999999996</v>
      </c>
      <c r="O44" s="32">
        <f t="shared" si="15"/>
        <v>3</v>
      </c>
      <c r="P44" s="32">
        <f t="shared" ca="1" si="16"/>
        <v>0</v>
      </c>
      <c r="Q44" s="34" t="s">
        <v>44</v>
      </c>
      <c r="R44" s="35">
        <f t="shared" si="17"/>
        <v>0</v>
      </c>
      <c r="S44" s="36">
        <f t="shared" si="18"/>
        <v>870.32288999999992</v>
      </c>
      <c r="T44" s="36">
        <f t="shared" si="19"/>
        <v>870.32289000000003</v>
      </c>
      <c r="U44" s="35">
        <f t="shared" si="20"/>
        <v>0</v>
      </c>
      <c r="V44" s="35">
        <f t="shared" si="21"/>
        <v>870.32289000000003</v>
      </c>
      <c r="W44" s="29">
        <v>291</v>
      </c>
      <c r="X44" s="29">
        <v>290</v>
      </c>
      <c r="Y44" s="29">
        <v>289</v>
      </c>
      <c r="Z44" s="29">
        <v>0</v>
      </c>
      <c r="AA44" s="29">
        <v>0</v>
      </c>
      <c r="AB44" s="29">
        <v>0</v>
      </c>
      <c r="AD44" s="37">
        <v>0</v>
      </c>
      <c r="AE44" s="37">
        <v>0</v>
      </c>
      <c r="AF44" s="37">
        <v>0</v>
      </c>
      <c r="AG44" s="37">
        <v>0</v>
      </c>
      <c r="AH44" s="37"/>
      <c r="AI44" s="38">
        <f t="shared" ca="1" si="22"/>
        <v>290</v>
      </c>
      <c r="AJ44" s="39">
        <v>3</v>
      </c>
      <c r="AK44" s="40">
        <v>870.31929000000002</v>
      </c>
      <c r="AL44" s="41">
        <v>291</v>
      </c>
      <c r="AM44" s="32">
        <v>872</v>
      </c>
      <c r="AN44" s="38" t="str">
        <f t="shared" si="23"/>
        <v>-</v>
      </c>
      <c r="AO44" s="38" t="str">
        <f t="shared" si="24"/>
        <v>-</v>
      </c>
      <c r="AP44" s="38" t="str">
        <f t="shared" si="25"/>
        <v>-</v>
      </c>
      <c r="AQ44" s="39"/>
      <c r="AR44" s="39"/>
      <c r="AS44" s="39"/>
      <c r="AT44" s="54"/>
      <c r="AV44" s="1"/>
    </row>
    <row r="45" spans="1:48" s="26" customFormat="1" ht="15" x14ac:dyDescent="0.25">
      <c r="A45" s="1">
        <v>5</v>
      </c>
      <c r="B45" s="1">
        <v>5</v>
      </c>
      <c r="C45" s="64" t="s">
        <v>407</v>
      </c>
      <c r="D45" s="29" t="s">
        <v>42</v>
      </c>
      <c r="E45" s="29">
        <v>287</v>
      </c>
      <c r="F45" s="29">
        <v>280</v>
      </c>
      <c r="G45" s="29"/>
      <c r="H45" s="29">
        <v>297</v>
      </c>
      <c r="I45" s="29"/>
      <c r="J45" s="29"/>
      <c r="K45" s="32">
        <f t="shared" si="13"/>
        <v>864</v>
      </c>
      <c r="L45" s="32" t="s">
        <v>1133</v>
      </c>
      <c r="M45" s="32"/>
      <c r="N45" s="33">
        <f t="shared" si="14"/>
        <v>864.00390000000004</v>
      </c>
      <c r="O45" s="32">
        <f t="shared" si="15"/>
        <v>3</v>
      </c>
      <c r="P45" s="32">
        <f t="shared" ca="1" si="16"/>
        <v>0</v>
      </c>
      <c r="Q45" s="34" t="s">
        <v>44</v>
      </c>
      <c r="R45" s="35">
        <f t="shared" si="17"/>
        <v>0</v>
      </c>
      <c r="S45" s="36">
        <f t="shared" si="18"/>
        <v>864.32850000000008</v>
      </c>
      <c r="T45" s="36">
        <f t="shared" si="19"/>
        <v>864.32849999999996</v>
      </c>
      <c r="U45" s="35">
        <f t="shared" si="20"/>
        <v>0</v>
      </c>
      <c r="V45" s="35">
        <f t="shared" si="21"/>
        <v>864.32849999999996</v>
      </c>
      <c r="W45" s="29">
        <v>297</v>
      </c>
      <c r="X45" s="29">
        <v>287</v>
      </c>
      <c r="Y45" s="29">
        <v>280</v>
      </c>
      <c r="Z45" s="29">
        <v>0</v>
      </c>
      <c r="AA45" s="29">
        <v>0</v>
      </c>
      <c r="AB45" s="29">
        <v>0</v>
      </c>
      <c r="AD45" s="37">
        <v>0</v>
      </c>
      <c r="AE45" s="37">
        <v>0</v>
      </c>
      <c r="AF45" s="37">
        <v>0</v>
      </c>
      <c r="AG45" s="37">
        <v>0</v>
      </c>
      <c r="AH45" s="37"/>
      <c r="AI45" s="38">
        <f t="shared" ca="1" si="22"/>
        <v>0</v>
      </c>
      <c r="AJ45" s="39">
        <v>3</v>
      </c>
      <c r="AK45" s="40">
        <v>864.32479999999998</v>
      </c>
      <c r="AL45" s="41">
        <v>297</v>
      </c>
      <c r="AM45" s="32">
        <v>881</v>
      </c>
      <c r="AN45" s="38" t="str">
        <f t="shared" si="23"/>
        <v>-</v>
      </c>
      <c r="AO45" s="38" t="str">
        <f t="shared" si="24"/>
        <v>-</v>
      </c>
      <c r="AP45" s="38" t="str">
        <f t="shared" si="25"/>
        <v>-</v>
      </c>
      <c r="AQ45" s="39"/>
      <c r="AR45" s="39"/>
      <c r="AS45" s="39" t="s">
        <v>404</v>
      </c>
      <c r="AT45" s="54"/>
      <c r="AV45" s="1"/>
    </row>
    <row r="46" spans="1:48" s="26" customFormat="1" ht="15" x14ac:dyDescent="0.25">
      <c r="A46" s="1">
        <v>6</v>
      </c>
      <c r="B46" s="1">
        <v>6</v>
      </c>
      <c r="C46" s="64" t="s">
        <v>40</v>
      </c>
      <c r="D46" s="29" t="s">
        <v>42</v>
      </c>
      <c r="E46" s="29">
        <v>262</v>
      </c>
      <c r="F46" s="29">
        <v>272</v>
      </c>
      <c r="G46" s="29">
        <v>278</v>
      </c>
      <c r="H46" s="29">
        <v>281</v>
      </c>
      <c r="I46" s="29">
        <v>295</v>
      </c>
      <c r="J46" s="29"/>
      <c r="K46" s="32">
        <f t="shared" si="13"/>
        <v>854</v>
      </c>
      <c r="L46" s="32" t="s">
        <v>1133</v>
      </c>
      <c r="M46" s="32"/>
      <c r="N46" s="33">
        <f t="shared" si="14"/>
        <v>854.00400000000002</v>
      </c>
      <c r="O46" s="32">
        <f t="shared" si="15"/>
        <v>5</v>
      </c>
      <c r="P46" s="32">
        <f t="shared" ca="1" si="16"/>
        <v>0</v>
      </c>
      <c r="Q46" s="34" t="s">
        <v>44</v>
      </c>
      <c r="R46" s="35">
        <f t="shared" si="17"/>
        <v>0</v>
      </c>
      <c r="S46" s="36">
        <f t="shared" si="18"/>
        <v>854.32587999999998</v>
      </c>
      <c r="T46" s="36">
        <f t="shared" si="19"/>
        <v>854.32587999999998</v>
      </c>
      <c r="U46" s="35">
        <f t="shared" si="20"/>
        <v>0</v>
      </c>
      <c r="V46" s="35">
        <f t="shared" si="21"/>
        <v>854.32617819999996</v>
      </c>
      <c r="W46" s="29">
        <v>295</v>
      </c>
      <c r="X46" s="29">
        <v>281</v>
      </c>
      <c r="Y46" s="29">
        <v>278</v>
      </c>
      <c r="Z46" s="29">
        <v>272</v>
      </c>
      <c r="AA46" s="29">
        <v>262</v>
      </c>
      <c r="AB46" s="29">
        <v>0</v>
      </c>
      <c r="AD46" s="37">
        <v>0</v>
      </c>
      <c r="AE46" s="37">
        <v>0</v>
      </c>
      <c r="AF46" s="37">
        <v>0</v>
      </c>
      <c r="AG46" s="37">
        <v>0</v>
      </c>
      <c r="AH46" s="37"/>
      <c r="AI46" s="38">
        <f t="shared" ca="1" si="22"/>
        <v>278</v>
      </c>
      <c r="AJ46" s="39">
        <v>4</v>
      </c>
      <c r="AK46" s="40">
        <v>831.30798199999992</v>
      </c>
      <c r="AL46" s="41">
        <v>281</v>
      </c>
      <c r="AM46" s="32">
        <v>840</v>
      </c>
      <c r="AN46" s="38" t="str">
        <f t="shared" si="23"/>
        <v>-</v>
      </c>
      <c r="AO46" s="38" t="str">
        <f t="shared" si="24"/>
        <v>-</v>
      </c>
      <c r="AP46" s="38" t="str">
        <f t="shared" si="25"/>
        <v>-</v>
      </c>
      <c r="AQ46" s="39"/>
      <c r="AR46" s="39"/>
      <c r="AS46" s="39"/>
      <c r="AT46" s="54"/>
      <c r="AV46" s="1"/>
    </row>
    <row r="47" spans="1:48" s="26" customFormat="1" ht="15" x14ac:dyDescent="0.25">
      <c r="A47" s="1">
        <v>7</v>
      </c>
      <c r="B47" s="1">
        <v>7</v>
      </c>
      <c r="C47" s="64" t="s">
        <v>54</v>
      </c>
      <c r="D47" s="29" t="s">
        <v>56</v>
      </c>
      <c r="E47" s="29">
        <v>270</v>
      </c>
      <c r="F47" s="29">
        <v>275</v>
      </c>
      <c r="G47" s="29">
        <v>274</v>
      </c>
      <c r="H47" s="29">
        <v>252</v>
      </c>
      <c r="I47" s="29">
        <v>291</v>
      </c>
      <c r="J47" s="29"/>
      <c r="K47" s="32">
        <f t="shared" si="13"/>
        <v>840</v>
      </c>
      <c r="L47" s="32" t="s">
        <v>1133</v>
      </c>
      <c r="M47" s="32"/>
      <c r="N47" s="33">
        <f t="shared" si="14"/>
        <v>840.00409999999999</v>
      </c>
      <c r="O47" s="32">
        <f t="shared" si="15"/>
        <v>5</v>
      </c>
      <c r="P47" s="32">
        <f t="shared" ca="1" si="16"/>
        <v>0</v>
      </c>
      <c r="Q47" s="34" t="s">
        <v>44</v>
      </c>
      <c r="R47" s="35">
        <f t="shared" si="17"/>
        <v>0</v>
      </c>
      <c r="S47" s="36">
        <f t="shared" si="18"/>
        <v>840.32123999999988</v>
      </c>
      <c r="T47" s="36">
        <f t="shared" si="19"/>
        <v>840.3212400000001</v>
      </c>
      <c r="U47" s="35">
        <f t="shared" si="20"/>
        <v>0</v>
      </c>
      <c r="V47" s="35">
        <f t="shared" si="21"/>
        <v>840.32153520000008</v>
      </c>
      <c r="W47" s="29">
        <v>291</v>
      </c>
      <c r="X47" s="29">
        <v>275</v>
      </c>
      <c r="Y47" s="29">
        <v>274</v>
      </c>
      <c r="Z47" s="29">
        <v>270</v>
      </c>
      <c r="AA47" s="29">
        <v>252</v>
      </c>
      <c r="AB47" s="29">
        <v>0</v>
      </c>
      <c r="AD47" s="37">
        <v>0</v>
      </c>
      <c r="AE47" s="37">
        <v>0</v>
      </c>
      <c r="AF47" s="37">
        <v>0</v>
      </c>
      <c r="AG47" s="37">
        <v>0</v>
      </c>
      <c r="AH47" s="37"/>
      <c r="AI47" s="38">
        <f t="shared" ca="1" si="22"/>
        <v>274</v>
      </c>
      <c r="AJ47" s="39">
        <v>4</v>
      </c>
      <c r="AK47" s="40">
        <v>819.30125199999998</v>
      </c>
      <c r="AL47" s="41">
        <v>275</v>
      </c>
      <c r="AM47" s="32">
        <v>824</v>
      </c>
      <c r="AN47" s="38" t="str">
        <f t="shared" si="23"/>
        <v>-</v>
      </c>
      <c r="AO47" s="38" t="str">
        <f t="shared" si="24"/>
        <v>-</v>
      </c>
      <c r="AP47" s="38" t="str">
        <f t="shared" si="25"/>
        <v>-</v>
      </c>
      <c r="AQ47" s="39"/>
      <c r="AR47" s="39"/>
      <c r="AS47" s="39"/>
      <c r="AT47" s="54"/>
      <c r="AV47" s="1"/>
    </row>
    <row r="48" spans="1:48" s="26" customFormat="1" ht="15" x14ac:dyDescent="0.25">
      <c r="A48" s="1">
        <v>8</v>
      </c>
      <c r="B48" s="1">
        <v>8</v>
      </c>
      <c r="C48" s="64" t="s">
        <v>408</v>
      </c>
      <c r="D48" s="29" t="s">
        <v>49</v>
      </c>
      <c r="E48" s="29">
        <v>246</v>
      </c>
      <c r="F48" s="29"/>
      <c r="G48" s="29">
        <v>288</v>
      </c>
      <c r="H48" s="29">
        <v>295</v>
      </c>
      <c r="I48" s="29"/>
      <c r="J48" s="29"/>
      <c r="K48" s="32">
        <f t="shared" si="13"/>
        <v>829</v>
      </c>
      <c r="L48" s="32" t="s">
        <v>1133</v>
      </c>
      <c r="M48" s="32"/>
      <c r="N48" s="33">
        <f t="shared" si="14"/>
        <v>829.00419999999997</v>
      </c>
      <c r="O48" s="32">
        <f t="shared" si="15"/>
        <v>3</v>
      </c>
      <c r="P48" s="32">
        <f t="shared" ca="1" si="16"/>
        <v>0</v>
      </c>
      <c r="Q48" s="34" t="s">
        <v>44</v>
      </c>
      <c r="R48" s="35">
        <f t="shared" si="17"/>
        <v>0</v>
      </c>
      <c r="S48" s="36">
        <f t="shared" si="18"/>
        <v>829.32625999999993</v>
      </c>
      <c r="T48" s="36">
        <f t="shared" si="19"/>
        <v>829.32626000000005</v>
      </c>
      <c r="U48" s="35">
        <f t="shared" si="20"/>
        <v>0</v>
      </c>
      <c r="V48" s="35">
        <f t="shared" si="21"/>
        <v>829.32626000000005</v>
      </c>
      <c r="W48" s="29">
        <v>295</v>
      </c>
      <c r="X48" s="29">
        <v>288</v>
      </c>
      <c r="Y48" s="29">
        <v>246</v>
      </c>
      <c r="Z48" s="29">
        <v>0</v>
      </c>
      <c r="AA48" s="29">
        <v>0</v>
      </c>
      <c r="AB48" s="29">
        <v>0</v>
      </c>
      <c r="AD48" s="37">
        <v>0</v>
      </c>
      <c r="AE48" s="37">
        <v>0</v>
      </c>
      <c r="AF48" s="37">
        <v>0</v>
      </c>
      <c r="AG48" s="37">
        <v>0</v>
      </c>
      <c r="AH48" s="37"/>
      <c r="AI48" s="38">
        <f t="shared" ca="1" si="22"/>
        <v>288</v>
      </c>
      <c r="AJ48" s="39">
        <v>3</v>
      </c>
      <c r="AK48" s="40">
        <v>829.32236</v>
      </c>
      <c r="AL48" s="41">
        <v>295</v>
      </c>
      <c r="AM48" s="32">
        <v>878</v>
      </c>
      <c r="AN48" s="38" t="str">
        <f t="shared" si="23"/>
        <v>-</v>
      </c>
      <c r="AO48" s="38" t="str">
        <f t="shared" si="24"/>
        <v>-</v>
      </c>
      <c r="AP48" s="38" t="str">
        <f t="shared" si="25"/>
        <v>-</v>
      </c>
      <c r="AQ48" s="39"/>
      <c r="AR48" s="39"/>
      <c r="AS48" s="39"/>
      <c r="AT48" s="54"/>
      <c r="AV48" s="1"/>
    </row>
    <row r="49" spans="1:48" s="26" customFormat="1" ht="15" x14ac:dyDescent="0.25">
      <c r="A49" s="1">
        <v>9</v>
      </c>
      <c r="B49" s="1">
        <v>9</v>
      </c>
      <c r="C49" s="64" t="s">
        <v>409</v>
      </c>
      <c r="D49" s="29" t="s">
        <v>49</v>
      </c>
      <c r="E49" s="29">
        <v>278</v>
      </c>
      <c r="F49" s="29">
        <v>268</v>
      </c>
      <c r="G49" s="29">
        <v>273</v>
      </c>
      <c r="H49" s="29"/>
      <c r="I49" s="29"/>
      <c r="J49" s="29"/>
      <c r="K49" s="32">
        <f t="shared" si="13"/>
        <v>819</v>
      </c>
      <c r="L49" s="32" t="s">
        <v>1133</v>
      </c>
      <c r="M49" s="32"/>
      <c r="N49" s="33">
        <f t="shared" si="14"/>
        <v>819.00429999999994</v>
      </c>
      <c r="O49" s="32">
        <f t="shared" si="15"/>
        <v>3</v>
      </c>
      <c r="P49" s="32">
        <f t="shared" ca="1" si="16"/>
        <v>0</v>
      </c>
      <c r="Q49" s="34" t="s">
        <v>44</v>
      </c>
      <c r="R49" s="35">
        <f t="shared" si="17"/>
        <v>0</v>
      </c>
      <c r="S49" s="36">
        <f t="shared" si="18"/>
        <v>819.30798000000004</v>
      </c>
      <c r="T49" s="36">
        <f t="shared" si="19"/>
        <v>819.30798000000004</v>
      </c>
      <c r="U49" s="35">
        <f t="shared" si="20"/>
        <v>0</v>
      </c>
      <c r="V49" s="35">
        <f t="shared" si="21"/>
        <v>819.30798000000004</v>
      </c>
      <c r="W49" s="29">
        <v>278</v>
      </c>
      <c r="X49" s="29">
        <v>273</v>
      </c>
      <c r="Y49" s="29">
        <v>268</v>
      </c>
      <c r="Z49" s="29">
        <v>0</v>
      </c>
      <c r="AA49" s="29">
        <v>0</v>
      </c>
      <c r="AB49" s="29">
        <v>0</v>
      </c>
      <c r="AD49" s="37">
        <v>0</v>
      </c>
      <c r="AE49" s="37">
        <v>0</v>
      </c>
      <c r="AF49" s="37">
        <v>0</v>
      </c>
      <c r="AG49" s="37">
        <v>0</v>
      </c>
      <c r="AH49" s="37"/>
      <c r="AI49" s="38">
        <f t="shared" ca="1" si="22"/>
        <v>273</v>
      </c>
      <c r="AJ49" s="39">
        <v>3</v>
      </c>
      <c r="AK49" s="40">
        <v>819.30398000000002</v>
      </c>
      <c r="AL49" s="41">
        <v>278</v>
      </c>
      <c r="AM49" s="32">
        <v>829</v>
      </c>
      <c r="AN49" s="38" t="str">
        <f t="shared" si="23"/>
        <v>-</v>
      </c>
      <c r="AO49" s="38" t="str">
        <f t="shared" si="24"/>
        <v>-</v>
      </c>
      <c r="AP49" s="38" t="str">
        <f t="shared" si="25"/>
        <v>-</v>
      </c>
      <c r="AQ49" s="39"/>
      <c r="AR49" s="39"/>
      <c r="AS49" s="39"/>
      <c r="AT49" s="54"/>
      <c r="AV49" s="1"/>
    </row>
    <row r="50" spans="1:48" s="26" customFormat="1" ht="15" x14ac:dyDescent="0.25">
      <c r="A50" s="1">
        <v>10</v>
      </c>
      <c r="B50" s="1">
        <v>10</v>
      </c>
      <c r="C50" s="64" t="s">
        <v>410</v>
      </c>
      <c r="D50" s="29" t="s">
        <v>42</v>
      </c>
      <c r="E50" s="29"/>
      <c r="F50" s="29">
        <v>249</v>
      </c>
      <c r="G50" s="29">
        <v>244</v>
      </c>
      <c r="H50" s="29">
        <v>269</v>
      </c>
      <c r="I50" s="29"/>
      <c r="J50" s="29"/>
      <c r="K50" s="32">
        <f t="shared" si="13"/>
        <v>762</v>
      </c>
      <c r="L50" s="32" t="s">
        <v>1133</v>
      </c>
      <c r="M50" s="32"/>
      <c r="N50" s="33">
        <f t="shared" si="14"/>
        <v>762.00440000000003</v>
      </c>
      <c r="O50" s="32">
        <f t="shared" si="15"/>
        <v>3</v>
      </c>
      <c r="P50" s="32">
        <f t="shared" ca="1" si="16"/>
        <v>0</v>
      </c>
      <c r="Q50" s="34" t="s">
        <v>44</v>
      </c>
      <c r="R50" s="35">
        <f t="shared" si="17"/>
        <v>0</v>
      </c>
      <c r="S50" s="36">
        <f t="shared" si="18"/>
        <v>762.29633999999987</v>
      </c>
      <c r="T50" s="36">
        <f t="shared" si="19"/>
        <v>762.29633999999999</v>
      </c>
      <c r="U50" s="35">
        <f t="shared" si="20"/>
        <v>0</v>
      </c>
      <c r="V50" s="35">
        <f t="shared" si="21"/>
        <v>762.29633999999999</v>
      </c>
      <c r="W50" s="29">
        <v>269</v>
      </c>
      <c r="X50" s="29">
        <v>249</v>
      </c>
      <c r="Y50" s="29">
        <v>244</v>
      </c>
      <c r="Z50" s="29">
        <v>0</v>
      </c>
      <c r="AA50" s="29">
        <v>0</v>
      </c>
      <c r="AB50" s="29">
        <v>0</v>
      </c>
      <c r="AD50" s="37">
        <v>0</v>
      </c>
      <c r="AE50" s="37">
        <v>0</v>
      </c>
      <c r="AF50" s="37">
        <v>0</v>
      </c>
      <c r="AG50" s="37">
        <v>0</v>
      </c>
      <c r="AH50" s="37"/>
      <c r="AI50" s="38">
        <f t="shared" ca="1" si="22"/>
        <v>244</v>
      </c>
      <c r="AJ50" s="39">
        <v>3</v>
      </c>
      <c r="AK50" s="40">
        <v>762.29214000000002</v>
      </c>
      <c r="AL50" s="41">
        <v>269</v>
      </c>
      <c r="AM50" s="32">
        <v>787</v>
      </c>
      <c r="AN50" s="38" t="str">
        <f t="shared" si="23"/>
        <v>-</v>
      </c>
      <c r="AO50" s="38" t="str">
        <f t="shared" si="24"/>
        <v>-</v>
      </c>
      <c r="AP50" s="38" t="str">
        <f t="shared" si="25"/>
        <v>-</v>
      </c>
      <c r="AQ50" s="39"/>
      <c r="AR50" s="39"/>
      <c r="AS50" s="39"/>
      <c r="AT50" s="54"/>
      <c r="AV50" s="1"/>
    </row>
    <row r="51" spans="1:48" s="26" customFormat="1" ht="15" x14ac:dyDescent="0.25">
      <c r="A51" s="1">
        <v>11</v>
      </c>
      <c r="B51" s="1">
        <v>11</v>
      </c>
      <c r="C51" s="64" t="s">
        <v>411</v>
      </c>
      <c r="D51" s="29" t="s">
        <v>56</v>
      </c>
      <c r="E51" s="29"/>
      <c r="F51" s="29">
        <v>240</v>
      </c>
      <c r="G51" s="29">
        <v>245</v>
      </c>
      <c r="H51" s="29">
        <v>253</v>
      </c>
      <c r="I51" s="29"/>
      <c r="J51" s="29"/>
      <c r="K51" s="32">
        <f t="shared" si="13"/>
        <v>738</v>
      </c>
      <c r="L51" s="32" t="s">
        <v>1133</v>
      </c>
      <c r="M51" s="32"/>
      <c r="N51" s="33">
        <f t="shared" si="14"/>
        <v>738.00450000000001</v>
      </c>
      <c r="O51" s="32">
        <f t="shared" si="15"/>
        <v>3</v>
      </c>
      <c r="P51" s="32">
        <f t="shared" ca="1" si="16"/>
        <v>0</v>
      </c>
      <c r="Q51" s="34" t="s">
        <v>44</v>
      </c>
      <c r="R51" s="35">
        <f t="shared" si="17"/>
        <v>0</v>
      </c>
      <c r="S51" s="36">
        <f t="shared" si="18"/>
        <v>738.2799</v>
      </c>
      <c r="T51" s="36">
        <f t="shared" si="19"/>
        <v>738.2799</v>
      </c>
      <c r="U51" s="35">
        <f t="shared" si="20"/>
        <v>0</v>
      </c>
      <c r="V51" s="35">
        <f t="shared" si="21"/>
        <v>738.2799</v>
      </c>
      <c r="W51" s="29">
        <v>253</v>
      </c>
      <c r="X51" s="29">
        <v>245</v>
      </c>
      <c r="Y51" s="29">
        <v>240</v>
      </c>
      <c r="Z51" s="29">
        <v>0</v>
      </c>
      <c r="AA51" s="29">
        <v>0</v>
      </c>
      <c r="AB51" s="29">
        <v>0</v>
      </c>
      <c r="AD51" s="37">
        <v>0</v>
      </c>
      <c r="AE51" s="37">
        <v>0</v>
      </c>
      <c r="AF51" s="37">
        <v>0</v>
      </c>
      <c r="AG51" s="37">
        <v>0</v>
      </c>
      <c r="AH51" s="37"/>
      <c r="AI51" s="38">
        <f t="shared" ca="1" si="22"/>
        <v>245</v>
      </c>
      <c r="AJ51" s="39">
        <v>3</v>
      </c>
      <c r="AK51" s="40">
        <v>738.27560000000005</v>
      </c>
      <c r="AL51" s="41">
        <v>253</v>
      </c>
      <c r="AM51" s="32">
        <v>751</v>
      </c>
      <c r="AN51" s="38" t="str">
        <f t="shared" si="23"/>
        <v>-</v>
      </c>
      <c r="AO51" s="38" t="str">
        <f t="shared" si="24"/>
        <v>-</v>
      </c>
      <c r="AP51" s="38" t="str">
        <f t="shared" si="25"/>
        <v>-</v>
      </c>
      <c r="AQ51" s="39"/>
      <c r="AR51" s="39"/>
      <c r="AS51" s="39"/>
      <c r="AT51" s="54"/>
      <c r="AV51" s="1"/>
    </row>
    <row r="52" spans="1:48" s="26" customFormat="1" ht="15" x14ac:dyDescent="0.25">
      <c r="A52" s="1">
        <v>12</v>
      </c>
      <c r="B52" s="1">
        <v>12</v>
      </c>
      <c r="C52" s="64" t="s">
        <v>122</v>
      </c>
      <c r="D52" s="29" t="s">
        <v>124</v>
      </c>
      <c r="E52" s="29">
        <v>201</v>
      </c>
      <c r="F52" s="29">
        <v>229</v>
      </c>
      <c r="G52" s="29">
        <v>223</v>
      </c>
      <c r="H52" s="29">
        <v>218</v>
      </c>
      <c r="I52" s="29">
        <v>266</v>
      </c>
      <c r="J52" s="29"/>
      <c r="K52" s="32">
        <f t="shared" si="13"/>
        <v>718</v>
      </c>
      <c r="L52" s="32" t="s">
        <v>1133</v>
      </c>
      <c r="M52" s="32"/>
      <c r="N52" s="33">
        <f t="shared" si="14"/>
        <v>718.00459999999998</v>
      </c>
      <c r="O52" s="32">
        <f t="shared" si="15"/>
        <v>5</v>
      </c>
      <c r="P52" s="32">
        <f t="shared" ca="1" si="16"/>
        <v>0</v>
      </c>
      <c r="Q52" s="34" t="s">
        <v>44</v>
      </c>
      <c r="R52" s="35">
        <f t="shared" si="17"/>
        <v>0</v>
      </c>
      <c r="S52" s="36">
        <f t="shared" si="18"/>
        <v>718.29112999999995</v>
      </c>
      <c r="T52" s="36">
        <f t="shared" si="19"/>
        <v>718.29113000000007</v>
      </c>
      <c r="U52" s="35">
        <f t="shared" si="20"/>
        <v>0</v>
      </c>
      <c r="V52" s="35">
        <f t="shared" si="21"/>
        <v>718.29136810000011</v>
      </c>
      <c r="W52" s="29">
        <v>266</v>
      </c>
      <c r="X52" s="29">
        <v>229</v>
      </c>
      <c r="Y52" s="29">
        <v>223</v>
      </c>
      <c r="Z52" s="29">
        <v>218</v>
      </c>
      <c r="AA52" s="29">
        <v>201</v>
      </c>
      <c r="AB52" s="29">
        <v>0</v>
      </c>
      <c r="AD52" s="37">
        <v>0</v>
      </c>
      <c r="AE52" s="37">
        <v>0</v>
      </c>
      <c r="AF52" s="37">
        <v>0</v>
      </c>
      <c r="AG52" s="37">
        <v>0</v>
      </c>
      <c r="AH52" s="37"/>
      <c r="AI52" s="38">
        <f t="shared" ca="1" si="22"/>
        <v>223</v>
      </c>
      <c r="AJ52" s="39">
        <v>4</v>
      </c>
      <c r="AK52" s="40">
        <v>670.24928099999988</v>
      </c>
      <c r="AL52" s="41">
        <v>229</v>
      </c>
      <c r="AM52" s="32">
        <v>681</v>
      </c>
      <c r="AN52" s="38" t="str">
        <f t="shared" si="23"/>
        <v>-</v>
      </c>
      <c r="AO52" s="38" t="str">
        <f t="shared" si="24"/>
        <v>-</v>
      </c>
      <c r="AP52" s="38" t="str">
        <f t="shared" si="25"/>
        <v>-</v>
      </c>
      <c r="AQ52" s="39"/>
      <c r="AR52" s="39"/>
      <c r="AS52" s="39"/>
      <c r="AT52" s="54"/>
      <c r="AV52" s="1"/>
    </row>
    <row r="53" spans="1:48" s="26" customFormat="1" ht="15" x14ac:dyDescent="0.25">
      <c r="A53" s="1">
        <v>13</v>
      </c>
      <c r="B53" s="1">
        <v>13</v>
      </c>
      <c r="C53" s="64" t="s">
        <v>125</v>
      </c>
      <c r="D53" s="29" t="s">
        <v>19</v>
      </c>
      <c r="E53" s="29"/>
      <c r="F53" s="29">
        <v>208</v>
      </c>
      <c r="G53" s="29">
        <v>209</v>
      </c>
      <c r="H53" s="29">
        <v>234</v>
      </c>
      <c r="I53" s="29">
        <v>265</v>
      </c>
      <c r="J53" s="29"/>
      <c r="K53" s="32">
        <f t="shared" si="13"/>
        <v>708</v>
      </c>
      <c r="L53" s="32" t="s">
        <v>1133</v>
      </c>
      <c r="M53" s="32"/>
      <c r="N53" s="33">
        <f t="shared" si="14"/>
        <v>708.00469999999996</v>
      </c>
      <c r="O53" s="32">
        <f t="shared" si="15"/>
        <v>4</v>
      </c>
      <c r="P53" s="32">
        <f t="shared" ca="1" si="16"/>
        <v>0</v>
      </c>
      <c r="Q53" s="34" t="s">
        <v>44</v>
      </c>
      <c r="R53" s="35">
        <f t="shared" si="17"/>
        <v>0</v>
      </c>
      <c r="S53" s="36">
        <f t="shared" si="18"/>
        <v>708.29049000000009</v>
      </c>
      <c r="T53" s="36">
        <f t="shared" si="19"/>
        <v>708.29048999999998</v>
      </c>
      <c r="U53" s="35">
        <f t="shared" si="20"/>
        <v>0</v>
      </c>
      <c r="V53" s="35">
        <f t="shared" si="21"/>
        <v>708.29069800000002</v>
      </c>
      <c r="W53" s="29">
        <v>265</v>
      </c>
      <c r="X53" s="29">
        <v>234</v>
      </c>
      <c r="Y53" s="29">
        <v>209</v>
      </c>
      <c r="Z53" s="29">
        <v>208</v>
      </c>
      <c r="AA53" s="29">
        <v>0</v>
      </c>
      <c r="AB53" s="29">
        <v>0</v>
      </c>
      <c r="AD53" s="37">
        <v>0</v>
      </c>
      <c r="AE53" s="37">
        <v>0</v>
      </c>
      <c r="AF53" s="37">
        <v>0</v>
      </c>
      <c r="AG53" s="37">
        <v>0</v>
      </c>
      <c r="AH53" s="37"/>
      <c r="AI53" s="38">
        <f t="shared" ca="1" si="22"/>
        <v>209</v>
      </c>
      <c r="AJ53" s="39">
        <v>3</v>
      </c>
      <c r="AK53" s="40">
        <v>651.25247999999999</v>
      </c>
      <c r="AL53" s="41">
        <v>234</v>
      </c>
      <c r="AM53" s="32">
        <v>677</v>
      </c>
      <c r="AN53" s="38" t="str">
        <f t="shared" si="23"/>
        <v>-</v>
      </c>
      <c r="AO53" s="38" t="str">
        <f t="shared" si="24"/>
        <v>-</v>
      </c>
      <c r="AP53" s="38" t="str">
        <f t="shared" si="25"/>
        <v>-</v>
      </c>
      <c r="AQ53" s="39"/>
      <c r="AR53" s="39"/>
      <c r="AS53" s="39"/>
      <c r="AT53" s="54"/>
      <c r="AV53" s="1"/>
    </row>
    <row r="54" spans="1:48" s="26" customFormat="1" ht="15" x14ac:dyDescent="0.25">
      <c r="A54" s="1">
        <v>14</v>
      </c>
      <c r="B54" s="1">
        <v>14</v>
      </c>
      <c r="C54" s="64" t="s">
        <v>155</v>
      </c>
      <c r="D54" s="29" t="s">
        <v>157</v>
      </c>
      <c r="E54" s="29">
        <v>199</v>
      </c>
      <c r="F54" s="29">
        <v>197</v>
      </c>
      <c r="G54" s="29">
        <v>181</v>
      </c>
      <c r="H54" s="29">
        <v>216</v>
      </c>
      <c r="I54" s="29">
        <v>252</v>
      </c>
      <c r="J54" s="29"/>
      <c r="K54" s="32">
        <f t="shared" si="13"/>
        <v>667</v>
      </c>
      <c r="L54" s="32" t="s">
        <v>1133</v>
      </c>
      <c r="M54" s="32"/>
      <c r="N54" s="33">
        <f t="shared" si="14"/>
        <v>667.00480000000005</v>
      </c>
      <c r="O54" s="32">
        <f t="shared" si="15"/>
        <v>5</v>
      </c>
      <c r="P54" s="32">
        <f t="shared" ca="1" si="16"/>
        <v>0</v>
      </c>
      <c r="Q54" s="34" t="s">
        <v>44</v>
      </c>
      <c r="R54" s="35">
        <f t="shared" si="17"/>
        <v>0</v>
      </c>
      <c r="S54" s="36">
        <f t="shared" si="18"/>
        <v>667.27558999999997</v>
      </c>
      <c r="T54" s="36">
        <f t="shared" si="19"/>
        <v>667.27558999999997</v>
      </c>
      <c r="U54" s="35">
        <f t="shared" si="20"/>
        <v>0</v>
      </c>
      <c r="V54" s="35">
        <f t="shared" si="21"/>
        <v>667.27580509999996</v>
      </c>
      <c r="W54" s="29">
        <v>252</v>
      </c>
      <c r="X54" s="29">
        <v>216</v>
      </c>
      <c r="Y54" s="29">
        <v>199</v>
      </c>
      <c r="Z54" s="29">
        <v>197</v>
      </c>
      <c r="AA54" s="29">
        <v>181</v>
      </c>
      <c r="AB54" s="29">
        <v>0</v>
      </c>
      <c r="AD54" s="37">
        <v>0</v>
      </c>
      <c r="AE54" s="37">
        <v>0</v>
      </c>
      <c r="AF54" s="37">
        <v>0</v>
      </c>
      <c r="AG54" s="37">
        <v>0</v>
      </c>
      <c r="AH54" s="37"/>
      <c r="AI54" s="38">
        <f t="shared" ca="1" si="22"/>
        <v>181</v>
      </c>
      <c r="AJ54" s="39">
        <v>4</v>
      </c>
      <c r="AK54" s="40">
        <v>612.23335100000008</v>
      </c>
      <c r="AL54" s="41">
        <v>216</v>
      </c>
      <c r="AM54" s="32">
        <v>631</v>
      </c>
      <c r="AN54" s="38" t="str">
        <f t="shared" si="23"/>
        <v>-</v>
      </c>
      <c r="AO54" s="38" t="str">
        <f t="shared" si="24"/>
        <v>-</v>
      </c>
      <c r="AP54" s="38" t="str">
        <f t="shared" si="25"/>
        <v>-</v>
      </c>
      <c r="AQ54" s="39"/>
      <c r="AR54" s="39"/>
      <c r="AS54" s="39"/>
      <c r="AT54" s="54"/>
      <c r="AV54" s="1"/>
    </row>
    <row r="55" spans="1:48" s="26" customFormat="1" ht="15" x14ac:dyDescent="0.25">
      <c r="A55" s="1">
        <v>15</v>
      </c>
      <c r="B55" s="1">
        <v>15</v>
      </c>
      <c r="C55" s="64" t="s">
        <v>412</v>
      </c>
      <c r="D55" s="29" t="s">
        <v>102</v>
      </c>
      <c r="E55" s="29">
        <v>216</v>
      </c>
      <c r="F55" s="29">
        <v>217</v>
      </c>
      <c r="G55" s="29">
        <v>212</v>
      </c>
      <c r="H55" s="29"/>
      <c r="I55" s="29"/>
      <c r="J55" s="29"/>
      <c r="K55" s="32">
        <f t="shared" si="13"/>
        <v>645</v>
      </c>
      <c r="L55" s="32" t="s">
        <v>1133</v>
      </c>
      <c r="M55" s="32"/>
      <c r="N55" s="33">
        <f t="shared" si="14"/>
        <v>645.00490000000002</v>
      </c>
      <c r="O55" s="32">
        <f t="shared" si="15"/>
        <v>3</v>
      </c>
      <c r="P55" s="32">
        <f t="shared" ca="1" si="16"/>
        <v>0</v>
      </c>
      <c r="Q55" s="34" t="s">
        <v>44</v>
      </c>
      <c r="R55" s="35">
        <f t="shared" si="17"/>
        <v>0</v>
      </c>
      <c r="S55" s="36">
        <f t="shared" si="18"/>
        <v>645.24072000000001</v>
      </c>
      <c r="T55" s="36">
        <f t="shared" si="19"/>
        <v>645.24072000000001</v>
      </c>
      <c r="U55" s="35">
        <f t="shared" si="20"/>
        <v>0</v>
      </c>
      <c r="V55" s="35">
        <f t="shared" si="21"/>
        <v>645.24072000000001</v>
      </c>
      <c r="W55" s="29">
        <v>217</v>
      </c>
      <c r="X55" s="29">
        <v>216</v>
      </c>
      <c r="Y55" s="29">
        <v>212</v>
      </c>
      <c r="Z55" s="29">
        <v>0</v>
      </c>
      <c r="AA55" s="29">
        <v>0</v>
      </c>
      <c r="AB55" s="29">
        <v>0</v>
      </c>
      <c r="AD55" s="37">
        <v>0</v>
      </c>
      <c r="AE55" s="37">
        <v>0</v>
      </c>
      <c r="AF55" s="37">
        <v>0</v>
      </c>
      <c r="AG55" s="37">
        <v>0</v>
      </c>
      <c r="AH55" s="37"/>
      <c r="AI55" s="38">
        <f t="shared" ca="1" si="22"/>
        <v>212</v>
      </c>
      <c r="AJ55" s="39">
        <v>3</v>
      </c>
      <c r="AK55" s="40">
        <v>645.23612000000003</v>
      </c>
      <c r="AL55" s="41">
        <v>217</v>
      </c>
      <c r="AM55" s="32">
        <v>650</v>
      </c>
      <c r="AN55" s="38" t="str">
        <f t="shared" si="23"/>
        <v>-</v>
      </c>
      <c r="AO55" s="38" t="str">
        <f t="shared" si="24"/>
        <v>-</v>
      </c>
      <c r="AP55" s="38" t="str">
        <f t="shared" si="25"/>
        <v>-</v>
      </c>
      <c r="AQ55" s="39"/>
      <c r="AR55" s="39"/>
      <c r="AS55" s="39"/>
      <c r="AT55" s="54"/>
      <c r="AV55" s="1"/>
    </row>
    <row r="56" spans="1:48" s="26" customFormat="1" ht="15" x14ac:dyDescent="0.25">
      <c r="A56" s="1">
        <v>16</v>
      </c>
      <c r="B56" s="1">
        <v>16</v>
      </c>
      <c r="C56" s="64" t="s">
        <v>413</v>
      </c>
      <c r="D56" s="29" t="s">
        <v>63</v>
      </c>
      <c r="E56" s="29">
        <v>180</v>
      </c>
      <c r="F56" s="29">
        <v>175</v>
      </c>
      <c r="G56" s="29">
        <v>203</v>
      </c>
      <c r="H56" s="29"/>
      <c r="I56" s="29"/>
      <c r="J56" s="29"/>
      <c r="K56" s="32">
        <f t="shared" si="13"/>
        <v>558</v>
      </c>
      <c r="L56" s="32" t="s">
        <v>1133</v>
      </c>
      <c r="M56" s="32"/>
      <c r="N56" s="33">
        <f t="shared" si="14"/>
        <v>558.005</v>
      </c>
      <c r="O56" s="32">
        <f t="shared" si="15"/>
        <v>3</v>
      </c>
      <c r="P56" s="32">
        <f t="shared" ca="1" si="16"/>
        <v>0</v>
      </c>
      <c r="Q56" s="34" t="s">
        <v>44</v>
      </c>
      <c r="R56" s="35">
        <f t="shared" si="17"/>
        <v>0</v>
      </c>
      <c r="S56" s="36">
        <f t="shared" si="18"/>
        <v>558.22275000000002</v>
      </c>
      <c r="T56" s="36">
        <f t="shared" si="19"/>
        <v>558.22275000000002</v>
      </c>
      <c r="U56" s="35">
        <f t="shared" si="20"/>
        <v>0</v>
      </c>
      <c r="V56" s="35">
        <f t="shared" si="21"/>
        <v>558.22275000000002</v>
      </c>
      <c r="W56" s="29">
        <v>203</v>
      </c>
      <c r="X56" s="29">
        <v>180</v>
      </c>
      <c r="Y56" s="29">
        <v>175</v>
      </c>
      <c r="Z56" s="29">
        <v>0</v>
      </c>
      <c r="AA56" s="29">
        <v>0</v>
      </c>
      <c r="AB56" s="29">
        <v>0</v>
      </c>
      <c r="AD56" s="37">
        <v>0</v>
      </c>
      <c r="AE56" s="37">
        <v>0</v>
      </c>
      <c r="AF56" s="37">
        <v>0</v>
      </c>
      <c r="AG56" s="37">
        <v>0</v>
      </c>
      <c r="AH56" s="37"/>
      <c r="AI56" s="38">
        <f t="shared" ca="1" si="22"/>
        <v>203</v>
      </c>
      <c r="AJ56" s="39">
        <v>3</v>
      </c>
      <c r="AK56" s="40">
        <v>558.21794999999997</v>
      </c>
      <c r="AL56" s="41">
        <v>203</v>
      </c>
      <c r="AM56" s="32">
        <v>586</v>
      </c>
      <c r="AN56" s="38" t="str">
        <f t="shared" si="23"/>
        <v>-</v>
      </c>
      <c r="AO56" s="38" t="str">
        <f t="shared" si="24"/>
        <v>-</v>
      </c>
      <c r="AP56" s="38" t="str">
        <f t="shared" si="25"/>
        <v>-</v>
      </c>
      <c r="AQ56" s="39"/>
      <c r="AR56" s="39"/>
      <c r="AS56" s="39"/>
      <c r="AT56" s="54"/>
      <c r="AV56" s="1"/>
    </row>
    <row r="57" spans="1:48" s="26" customFormat="1" ht="15" x14ac:dyDescent="0.25">
      <c r="A57" s="1">
        <v>17</v>
      </c>
      <c r="B57" s="1">
        <v>17</v>
      </c>
      <c r="C57" s="64" t="s">
        <v>414</v>
      </c>
      <c r="D57" s="29" t="s">
        <v>56</v>
      </c>
      <c r="E57" s="29"/>
      <c r="F57" s="29"/>
      <c r="G57" s="29">
        <v>279</v>
      </c>
      <c r="H57" s="29">
        <v>272</v>
      </c>
      <c r="I57" s="29"/>
      <c r="J57" s="29"/>
      <c r="K57" s="32">
        <f t="shared" si="13"/>
        <v>551</v>
      </c>
      <c r="L57" s="32" t="s">
        <v>1133</v>
      </c>
      <c r="M57" s="32"/>
      <c r="N57" s="33">
        <f t="shared" si="14"/>
        <v>551.00509999999997</v>
      </c>
      <c r="O57" s="32">
        <f t="shared" si="15"/>
        <v>2</v>
      </c>
      <c r="P57" s="32">
        <f t="shared" ca="1" si="16"/>
        <v>0</v>
      </c>
      <c r="Q57" s="34" t="s">
        <v>44</v>
      </c>
      <c r="R57" s="35">
        <f t="shared" si="17"/>
        <v>0</v>
      </c>
      <c r="S57" s="36">
        <f t="shared" si="18"/>
        <v>551.30619999999999</v>
      </c>
      <c r="T57" s="36">
        <f t="shared" si="19"/>
        <v>551.30619999999999</v>
      </c>
      <c r="U57" s="35">
        <f t="shared" si="20"/>
        <v>0</v>
      </c>
      <c r="V57" s="35">
        <f t="shared" si="21"/>
        <v>551.30619999999999</v>
      </c>
      <c r="W57" s="29">
        <v>279</v>
      </c>
      <c r="X57" s="29">
        <v>272</v>
      </c>
      <c r="Y57" s="29">
        <v>0</v>
      </c>
      <c r="Z57" s="29">
        <v>0</v>
      </c>
      <c r="AA57" s="29">
        <v>0</v>
      </c>
      <c r="AB57" s="29">
        <v>0</v>
      </c>
      <c r="AD57" s="37">
        <v>0</v>
      </c>
      <c r="AE57" s="37">
        <v>0</v>
      </c>
      <c r="AF57" s="37">
        <v>0</v>
      </c>
      <c r="AG57" s="37">
        <v>0</v>
      </c>
      <c r="AH57" s="37"/>
      <c r="AI57" s="38">
        <f t="shared" ca="1" si="22"/>
        <v>279</v>
      </c>
      <c r="AJ57" s="39">
        <v>2</v>
      </c>
      <c r="AK57" s="40">
        <v>551.30129999999997</v>
      </c>
      <c r="AL57" s="41">
        <v>279</v>
      </c>
      <c r="AM57" s="32">
        <v>830</v>
      </c>
      <c r="AN57" s="38" t="str">
        <f t="shared" si="23"/>
        <v>-</v>
      </c>
      <c r="AO57" s="38" t="str">
        <f t="shared" si="24"/>
        <v>-</v>
      </c>
      <c r="AP57" s="38" t="str">
        <f t="shared" si="25"/>
        <v>-</v>
      </c>
      <c r="AQ57" s="39"/>
      <c r="AR57" s="39"/>
      <c r="AS57" s="39"/>
      <c r="AT57" s="54"/>
      <c r="AV57" s="1"/>
    </row>
    <row r="58" spans="1:48" s="26" customFormat="1" ht="15" x14ac:dyDescent="0.25">
      <c r="A58" s="1">
        <v>18</v>
      </c>
      <c r="B58" s="1">
        <v>18</v>
      </c>
      <c r="C58" s="64" t="s">
        <v>415</v>
      </c>
      <c r="D58" s="29" t="s">
        <v>56</v>
      </c>
      <c r="E58" s="29">
        <v>259</v>
      </c>
      <c r="F58" s="29"/>
      <c r="G58" s="29">
        <v>289</v>
      </c>
      <c r="H58" s="29"/>
      <c r="I58" s="29"/>
      <c r="J58" s="29"/>
      <c r="K58" s="32">
        <f t="shared" si="13"/>
        <v>548</v>
      </c>
      <c r="L58" s="32" t="s">
        <v>1133</v>
      </c>
      <c r="M58" s="32"/>
      <c r="N58" s="33">
        <f t="shared" si="14"/>
        <v>548.00519999999995</v>
      </c>
      <c r="O58" s="32">
        <f t="shared" si="15"/>
        <v>2</v>
      </c>
      <c r="P58" s="32">
        <f t="shared" ca="1" si="16"/>
        <v>0</v>
      </c>
      <c r="Q58" s="34" t="s">
        <v>44</v>
      </c>
      <c r="R58" s="35">
        <f t="shared" si="17"/>
        <v>0</v>
      </c>
      <c r="S58" s="36">
        <f t="shared" si="18"/>
        <v>548.31489999999997</v>
      </c>
      <c r="T58" s="36">
        <f t="shared" si="19"/>
        <v>548.31489999999997</v>
      </c>
      <c r="U58" s="35">
        <f t="shared" si="20"/>
        <v>0</v>
      </c>
      <c r="V58" s="35">
        <f t="shared" si="21"/>
        <v>548.31489999999997</v>
      </c>
      <c r="W58" s="29">
        <v>289</v>
      </c>
      <c r="X58" s="29">
        <v>259</v>
      </c>
      <c r="Y58" s="29">
        <v>0</v>
      </c>
      <c r="Z58" s="29">
        <v>0</v>
      </c>
      <c r="AA58" s="29">
        <v>0</v>
      </c>
      <c r="AB58" s="29">
        <v>0</v>
      </c>
      <c r="AD58" s="37">
        <v>0</v>
      </c>
      <c r="AE58" s="37">
        <v>0</v>
      </c>
      <c r="AF58" s="37">
        <v>0</v>
      </c>
      <c r="AG58" s="37">
        <v>0</v>
      </c>
      <c r="AH58" s="37"/>
      <c r="AI58" s="38">
        <f t="shared" ca="1" si="22"/>
        <v>289</v>
      </c>
      <c r="AJ58" s="39">
        <v>2</v>
      </c>
      <c r="AK58" s="40">
        <v>548.30989999999997</v>
      </c>
      <c r="AL58" s="41">
        <v>289</v>
      </c>
      <c r="AM58" s="32">
        <v>837</v>
      </c>
      <c r="AN58" s="38" t="str">
        <f t="shared" si="23"/>
        <v>-</v>
      </c>
      <c r="AO58" s="38" t="str">
        <f t="shared" si="24"/>
        <v>-</v>
      </c>
      <c r="AP58" s="38" t="str">
        <f t="shared" si="25"/>
        <v>-</v>
      </c>
      <c r="AQ58" s="39"/>
      <c r="AR58" s="39"/>
      <c r="AS58" s="39"/>
      <c r="AT58" s="54"/>
      <c r="AV58" s="1"/>
    </row>
    <row r="59" spans="1:48" s="26" customFormat="1" ht="15" x14ac:dyDescent="0.25">
      <c r="A59" s="1">
        <v>19</v>
      </c>
      <c r="B59" s="1">
        <v>19</v>
      </c>
      <c r="C59" s="64" t="s">
        <v>103</v>
      </c>
      <c r="D59" s="29" t="s">
        <v>85</v>
      </c>
      <c r="E59" s="29"/>
      <c r="F59" s="29"/>
      <c r="G59" s="29"/>
      <c r="H59" s="29">
        <v>262</v>
      </c>
      <c r="I59" s="29">
        <v>271</v>
      </c>
      <c r="J59" s="29"/>
      <c r="K59" s="32">
        <f t="shared" si="13"/>
        <v>533</v>
      </c>
      <c r="L59" s="32" t="s">
        <v>1133</v>
      </c>
      <c r="M59" s="32"/>
      <c r="N59" s="33">
        <f t="shared" si="14"/>
        <v>533.00530000000003</v>
      </c>
      <c r="O59" s="32">
        <f t="shared" si="15"/>
        <v>2</v>
      </c>
      <c r="P59" s="32">
        <f t="shared" ca="1" si="16"/>
        <v>0</v>
      </c>
      <c r="Q59" s="34" t="s">
        <v>44</v>
      </c>
      <c r="R59" s="35">
        <f t="shared" si="17"/>
        <v>0</v>
      </c>
      <c r="S59" s="36">
        <f t="shared" si="18"/>
        <v>533.29719999999998</v>
      </c>
      <c r="T59" s="36">
        <f t="shared" si="19"/>
        <v>533.29719999999998</v>
      </c>
      <c r="U59" s="35">
        <f t="shared" si="20"/>
        <v>0</v>
      </c>
      <c r="V59" s="35">
        <f t="shared" si="21"/>
        <v>533.29719999999998</v>
      </c>
      <c r="W59" s="29">
        <v>271</v>
      </c>
      <c r="X59" s="29">
        <v>262</v>
      </c>
      <c r="Y59" s="29">
        <v>0</v>
      </c>
      <c r="Z59" s="29">
        <v>0</v>
      </c>
      <c r="AA59" s="29">
        <v>0</v>
      </c>
      <c r="AB59" s="29">
        <v>0</v>
      </c>
      <c r="AD59" s="37">
        <v>0</v>
      </c>
      <c r="AE59" s="37">
        <v>0</v>
      </c>
      <c r="AF59" s="37">
        <v>0</v>
      </c>
      <c r="AG59" s="37">
        <v>0</v>
      </c>
      <c r="AH59" s="37"/>
      <c r="AI59" s="38">
        <f t="shared" ca="1" si="22"/>
        <v>0</v>
      </c>
      <c r="AJ59" s="39">
        <v>1</v>
      </c>
      <c r="AK59" s="40">
        <v>262.2559</v>
      </c>
      <c r="AL59" s="41">
        <v>262</v>
      </c>
      <c r="AM59" s="32">
        <v>524</v>
      </c>
      <c r="AN59" s="38" t="str">
        <f t="shared" si="23"/>
        <v>-</v>
      </c>
      <c r="AO59" s="38" t="str">
        <f t="shared" si="24"/>
        <v>-</v>
      </c>
      <c r="AP59" s="38" t="str">
        <f t="shared" si="25"/>
        <v>-</v>
      </c>
      <c r="AQ59" s="39"/>
      <c r="AR59" s="39"/>
      <c r="AS59" s="39"/>
      <c r="AT59" s="54"/>
      <c r="AV59" s="1"/>
    </row>
    <row r="60" spans="1:48" s="26" customFormat="1" ht="15" x14ac:dyDescent="0.25">
      <c r="A60" s="1">
        <v>20</v>
      </c>
      <c r="B60" s="1">
        <v>20</v>
      </c>
      <c r="C60" s="64" t="s">
        <v>416</v>
      </c>
      <c r="D60" s="29" t="s">
        <v>63</v>
      </c>
      <c r="E60" s="29">
        <v>260</v>
      </c>
      <c r="F60" s="29"/>
      <c r="G60" s="29">
        <v>269</v>
      </c>
      <c r="H60" s="29"/>
      <c r="I60" s="29"/>
      <c r="J60" s="29"/>
      <c r="K60" s="32">
        <f t="shared" si="13"/>
        <v>529</v>
      </c>
      <c r="L60" s="32" t="s">
        <v>1133</v>
      </c>
      <c r="M60" s="32"/>
      <c r="N60" s="33">
        <f t="shared" si="14"/>
        <v>529.00540000000001</v>
      </c>
      <c r="O60" s="32">
        <f t="shared" si="15"/>
        <v>2</v>
      </c>
      <c r="P60" s="32">
        <f t="shared" ca="1" si="16"/>
        <v>0</v>
      </c>
      <c r="Q60" s="34" t="s">
        <v>44</v>
      </c>
      <c r="R60" s="35">
        <f t="shared" si="17"/>
        <v>0</v>
      </c>
      <c r="S60" s="36">
        <f t="shared" si="18"/>
        <v>529.29499999999996</v>
      </c>
      <c r="T60" s="36">
        <f t="shared" si="19"/>
        <v>529.29499999999996</v>
      </c>
      <c r="U60" s="35">
        <f t="shared" si="20"/>
        <v>0</v>
      </c>
      <c r="V60" s="35">
        <f t="shared" si="21"/>
        <v>529.29499999999996</v>
      </c>
      <c r="W60" s="29">
        <v>269</v>
      </c>
      <c r="X60" s="29">
        <v>260</v>
      </c>
      <c r="Y60" s="29">
        <v>0</v>
      </c>
      <c r="Z60" s="29">
        <v>0</v>
      </c>
      <c r="AA60" s="29">
        <v>0</v>
      </c>
      <c r="AB60" s="29">
        <v>0</v>
      </c>
      <c r="AD60" s="37">
        <v>0</v>
      </c>
      <c r="AE60" s="37">
        <v>0</v>
      </c>
      <c r="AF60" s="37">
        <v>0</v>
      </c>
      <c r="AG60" s="37">
        <v>0</v>
      </c>
      <c r="AH60" s="37"/>
      <c r="AI60" s="38">
        <f t="shared" ca="1" si="22"/>
        <v>269</v>
      </c>
      <c r="AJ60" s="39">
        <v>2</v>
      </c>
      <c r="AK60" s="40">
        <v>529.28989999999999</v>
      </c>
      <c r="AL60" s="41">
        <v>269</v>
      </c>
      <c r="AM60" s="32">
        <v>798</v>
      </c>
      <c r="AN60" s="38" t="str">
        <f t="shared" si="23"/>
        <v>-</v>
      </c>
      <c r="AO60" s="38" t="str">
        <f t="shared" si="24"/>
        <v>-</v>
      </c>
      <c r="AP60" s="38" t="str">
        <f t="shared" si="25"/>
        <v>-</v>
      </c>
      <c r="AQ60" s="39"/>
      <c r="AR60" s="39"/>
      <c r="AS60" s="39"/>
      <c r="AT60" s="54"/>
      <c r="AV60" s="1"/>
    </row>
    <row r="61" spans="1:48" s="26" customFormat="1" ht="15" x14ac:dyDescent="0.25">
      <c r="A61" s="1">
        <v>21</v>
      </c>
      <c r="B61" s="1">
        <v>21</v>
      </c>
      <c r="C61" s="64" t="s">
        <v>417</v>
      </c>
      <c r="D61" s="29" t="s">
        <v>124</v>
      </c>
      <c r="E61" s="29"/>
      <c r="F61" s="29">
        <v>165</v>
      </c>
      <c r="G61" s="29">
        <v>155</v>
      </c>
      <c r="H61" s="29">
        <v>190</v>
      </c>
      <c r="I61" s="29"/>
      <c r="J61" s="29"/>
      <c r="K61" s="32">
        <f t="shared" si="13"/>
        <v>510</v>
      </c>
      <c r="L61" s="32" t="s">
        <v>1133</v>
      </c>
      <c r="M61" s="32"/>
      <c r="N61" s="33">
        <f t="shared" si="14"/>
        <v>510.00549999999998</v>
      </c>
      <c r="O61" s="32">
        <f t="shared" si="15"/>
        <v>3</v>
      </c>
      <c r="P61" s="32">
        <f t="shared" ca="1" si="16"/>
        <v>0</v>
      </c>
      <c r="Q61" s="34" t="s">
        <v>44</v>
      </c>
      <c r="R61" s="35">
        <f t="shared" si="17"/>
        <v>0</v>
      </c>
      <c r="S61" s="36">
        <f t="shared" si="18"/>
        <v>510.20805000000001</v>
      </c>
      <c r="T61" s="36">
        <f t="shared" si="19"/>
        <v>510.20805000000001</v>
      </c>
      <c r="U61" s="35">
        <f t="shared" si="20"/>
        <v>0</v>
      </c>
      <c r="V61" s="35">
        <f t="shared" si="21"/>
        <v>510.20805000000001</v>
      </c>
      <c r="W61" s="29">
        <v>190</v>
      </c>
      <c r="X61" s="29">
        <v>165</v>
      </c>
      <c r="Y61" s="29">
        <v>155</v>
      </c>
      <c r="Z61" s="29">
        <v>0</v>
      </c>
      <c r="AA61" s="29">
        <v>0</v>
      </c>
      <c r="AB61" s="29">
        <v>0</v>
      </c>
      <c r="AD61" s="37">
        <v>0</v>
      </c>
      <c r="AE61" s="37">
        <v>0</v>
      </c>
      <c r="AF61" s="37">
        <v>0</v>
      </c>
      <c r="AG61" s="37">
        <v>0</v>
      </c>
      <c r="AH61" s="37"/>
      <c r="AI61" s="38">
        <f t="shared" ca="1" si="22"/>
        <v>155</v>
      </c>
      <c r="AJ61" s="39">
        <v>3</v>
      </c>
      <c r="AK61" s="40">
        <v>510.20285000000001</v>
      </c>
      <c r="AL61" s="41">
        <v>190</v>
      </c>
      <c r="AM61" s="32">
        <v>545</v>
      </c>
      <c r="AN61" s="38" t="str">
        <f t="shared" si="23"/>
        <v>-</v>
      </c>
      <c r="AO61" s="38" t="str">
        <f t="shared" si="24"/>
        <v>-</v>
      </c>
      <c r="AP61" s="38" t="str">
        <f t="shared" si="25"/>
        <v>-</v>
      </c>
      <c r="AQ61" s="39"/>
      <c r="AR61" s="39"/>
      <c r="AS61" s="39"/>
      <c r="AT61" s="54"/>
      <c r="AV61" s="1"/>
    </row>
    <row r="62" spans="1:48" s="26" customFormat="1" ht="15" x14ac:dyDescent="0.25">
      <c r="A62" s="1">
        <v>22</v>
      </c>
      <c r="B62" s="1">
        <v>22</v>
      </c>
      <c r="C62" s="64" t="s">
        <v>418</v>
      </c>
      <c r="D62" s="29" t="s">
        <v>31</v>
      </c>
      <c r="E62" s="29">
        <v>229</v>
      </c>
      <c r="F62" s="29">
        <v>234</v>
      </c>
      <c r="G62" s="29"/>
      <c r="H62" s="29"/>
      <c r="I62" s="29"/>
      <c r="J62" s="29"/>
      <c r="K62" s="32">
        <f t="shared" si="13"/>
        <v>463</v>
      </c>
      <c r="L62" s="32" t="s">
        <v>1133</v>
      </c>
      <c r="M62" s="32"/>
      <c r="N62" s="33">
        <f t="shared" si="14"/>
        <v>463.00560000000002</v>
      </c>
      <c r="O62" s="32">
        <f t="shared" si="15"/>
        <v>2</v>
      </c>
      <c r="P62" s="32">
        <f t="shared" ca="1" si="16"/>
        <v>0</v>
      </c>
      <c r="Q62" s="34" t="s">
        <v>44</v>
      </c>
      <c r="R62" s="35">
        <f t="shared" si="17"/>
        <v>0</v>
      </c>
      <c r="S62" s="36">
        <f t="shared" si="18"/>
        <v>463.25689999999997</v>
      </c>
      <c r="T62" s="36">
        <f t="shared" si="19"/>
        <v>463.25689999999997</v>
      </c>
      <c r="U62" s="35">
        <f t="shared" si="20"/>
        <v>0</v>
      </c>
      <c r="V62" s="35">
        <f t="shared" si="21"/>
        <v>463.25689999999997</v>
      </c>
      <c r="W62" s="29">
        <v>234</v>
      </c>
      <c r="X62" s="29">
        <v>229</v>
      </c>
      <c r="Y62" s="29">
        <v>0</v>
      </c>
      <c r="Z62" s="29">
        <v>0</v>
      </c>
      <c r="AA62" s="29">
        <v>0</v>
      </c>
      <c r="AB62" s="29">
        <v>0</v>
      </c>
      <c r="AD62" s="37">
        <v>0</v>
      </c>
      <c r="AE62" s="37">
        <v>0</v>
      </c>
      <c r="AF62" s="37">
        <v>0</v>
      </c>
      <c r="AG62" s="37">
        <v>0</v>
      </c>
      <c r="AH62" s="37"/>
      <c r="AI62" s="38">
        <f t="shared" ca="1" si="22"/>
        <v>0</v>
      </c>
      <c r="AJ62" s="39">
        <v>2</v>
      </c>
      <c r="AK62" s="40">
        <v>463.2516</v>
      </c>
      <c r="AL62" s="41">
        <v>234</v>
      </c>
      <c r="AM62" s="32">
        <v>697</v>
      </c>
      <c r="AN62" s="38" t="str">
        <f t="shared" si="23"/>
        <v>-</v>
      </c>
      <c r="AO62" s="38" t="str">
        <f t="shared" si="24"/>
        <v>-</v>
      </c>
      <c r="AP62" s="38" t="str">
        <f t="shared" si="25"/>
        <v>-</v>
      </c>
      <c r="AQ62" s="39"/>
      <c r="AR62" s="39"/>
      <c r="AS62" s="39"/>
      <c r="AT62" s="54"/>
      <c r="AV62" s="1"/>
    </row>
    <row r="63" spans="1:48" s="26" customFormat="1" ht="15" x14ac:dyDescent="0.25">
      <c r="A63" s="1">
        <v>23</v>
      </c>
      <c r="B63" s="1" t="s">
        <v>38</v>
      </c>
      <c r="C63" s="64" t="s">
        <v>172</v>
      </c>
      <c r="D63" s="29" t="s">
        <v>92</v>
      </c>
      <c r="E63" s="29">
        <v>175</v>
      </c>
      <c r="F63" s="29"/>
      <c r="G63" s="29"/>
      <c r="H63" s="29"/>
      <c r="I63" s="29">
        <v>243</v>
      </c>
      <c r="J63" s="29"/>
      <c r="K63" s="32">
        <f t="shared" si="13"/>
        <v>418</v>
      </c>
      <c r="L63" s="32" t="s">
        <v>1200</v>
      </c>
      <c r="M63" s="32"/>
      <c r="N63" s="33">
        <f t="shared" si="14"/>
        <v>418.00569999999999</v>
      </c>
      <c r="O63" s="32">
        <f t="shared" si="15"/>
        <v>2</v>
      </c>
      <c r="P63" s="32">
        <f t="shared" ca="1" si="16"/>
        <v>0</v>
      </c>
      <c r="Q63" s="34" t="s">
        <v>44</v>
      </c>
      <c r="R63" s="35">
        <f t="shared" si="17"/>
        <v>0</v>
      </c>
      <c r="S63" s="36">
        <f t="shared" si="18"/>
        <v>418.26049999999998</v>
      </c>
      <c r="T63" s="36">
        <f t="shared" si="19"/>
        <v>418.26049999999998</v>
      </c>
      <c r="U63" s="35">
        <f t="shared" si="20"/>
        <v>0</v>
      </c>
      <c r="V63" s="35">
        <f t="shared" si="21"/>
        <v>418.26049999999998</v>
      </c>
      <c r="W63" s="29">
        <v>243</v>
      </c>
      <c r="X63" s="29">
        <v>175</v>
      </c>
      <c r="Y63" s="29">
        <v>0</v>
      </c>
      <c r="Z63" s="29">
        <v>0</v>
      </c>
      <c r="AA63" s="29">
        <v>0</v>
      </c>
      <c r="AB63" s="29">
        <v>0</v>
      </c>
      <c r="AD63" s="37">
        <v>0</v>
      </c>
      <c r="AE63" s="37">
        <v>0</v>
      </c>
      <c r="AF63" s="37">
        <v>0</v>
      </c>
      <c r="AG63" s="37">
        <v>0</v>
      </c>
      <c r="AH63" s="37"/>
      <c r="AI63" s="38">
        <f t="shared" ca="1" si="22"/>
        <v>0</v>
      </c>
      <c r="AJ63" s="39">
        <v>1</v>
      </c>
      <c r="AK63" s="40">
        <v>175.16820000000001</v>
      </c>
      <c r="AL63" s="41">
        <v>175</v>
      </c>
      <c r="AM63" s="32">
        <v>0</v>
      </c>
      <c r="AN63" s="38" t="str">
        <f t="shared" si="23"/>
        <v>-</v>
      </c>
      <c r="AO63" s="38" t="str">
        <f t="shared" si="24"/>
        <v>-</v>
      </c>
      <c r="AP63" s="38" t="str">
        <f t="shared" si="25"/>
        <v>-</v>
      </c>
      <c r="AQ63" s="39"/>
      <c r="AR63" s="39"/>
      <c r="AS63" s="39"/>
      <c r="AT63" s="54"/>
      <c r="AV63" s="1"/>
    </row>
    <row r="64" spans="1:48" s="26" customFormat="1" ht="15" x14ac:dyDescent="0.25">
      <c r="A64" s="1">
        <v>24</v>
      </c>
      <c r="B64" s="1">
        <v>23</v>
      </c>
      <c r="C64" s="64" t="s">
        <v>419</v>
      </c>
      <c r="D64" s="29" t="s">
        <v>42</v>
      </c>
      <c r="E64" s="29"/>
      <c r="F64" s="29"/>
      <c r="G64" s="29">
        <v>196</v>
      </c>
      <c r="H64" s="29">
        <v>209</v>
      </c>
      <c r="I64" s="29"/>
      <c r="J64" s="29"/>
      <c r="K64" s="32">
        <f t="shared" si="13"/>
        <v>405</v>
      </c>
      <c r="L64" s="32" t="s">
        <v>1133</v>
      </c>
      <c r="M64" s="32"/>
      <c r="N64" s="33">
        <f t="shared" si="14"/>
        <v>405.00580000000002</v>
      </c>
      <c r="O64" s="32">
        <f t="shared" si="15"/>
        <v>2</v>
      </c>
      <c r="P64" s="32">
        <f t="shared" ca="1" si="16"/>
        <v>0</v>
      </c>
      <c r="Q64" s="34" t="s">
        <v>44</v>
      </c>
      <c r="R64" s="35">
        <f t="shared" si="17"/>
        <v>0</v>
      </c>
      <c r="S64" s="36">
        <f t="shared" si="18"/>
        <v>405.22859999999997</v>
      </c>
      <c r="T64" s="36">
        <f t="shared" si="19"/>
        <v>405.22860000000003</v>
      </c>
      <c r="U64" s="35">
        <f t="shared" si="20"/>
        <v>0</v>
      </c>
      <c r="V64" s="35">
        <f t="shared" si="21"/>
        <v>405.22860000000003</v>
      </c>
      <c r="W64" s="29">
        <v>209</v>
      </c>
      <c r="X64" s="29">
        <v>196</v>
      </c>
      <c r="Y64" s="29">
        <v>0</v>
      </c>
      <c r="Z64" s="29">
        <v>0</v>
      </c>
      <c r="AA64" s="29">
        <v>0</v>
      </c>
      <c r="AB64" s="29">
        <v>0</v>
      </c>
      <c r="AD64" s="37">
        <v>0</v>
      </c>
      <c r="AE64" s="37">
        <v>0</v>
      </c>
      <c r="AF64" s="37">
        <v>0</v>
      </c>
      <c r="AG64" s="37">
        <v>0</v>
      </c>
      <c r="AH64" s="37"/>
      <c r="AI64" s="38">
        <f t="shared" ca="1" si="22"/>
        <v>196</v>
      </c>
      <c r="AJ64" s="39">
        <v>2</v>
      </c>
      <c r="AK64" s="40">
        <v>405.22320000000002</v>
      </c>
      <c r="AL64" s="41">
        <v>209</v>
      </c>
      <c r="AM64" s="32">
        <v>614</v>
      </c>
      <c r="AN64" s="38" t="str">
        <f t="shared" si="23"/>
        <v>-</v>
      </c>
      <c r="AO64" s="38" t="str">
        <f t="shared" si="24"/>
        <v>-</v>
      </c>
      <c r="AP64" s="38" t="str">
        <f t="shared" si="25"/>
        <v>-</v>
      </c>
      <c r="AQ64" s="39"/>
      <c r="AR64" s="39"/>
      <c r="AS64" s="39"/>
      <c r="AT64" s="54"/>
      <c r="AV64" s="1"/>
    </row>
    <row r="65" spans="1:48" s="26" customFormat="1" ht="15" x14ac:dyDescent="0.25">
      <c r="A65" s="1">
        <v>25</v>
      </c>
      <c r="B65" s="1">
        <v>24</v>
      </c>
      <c r="C65" s="64" t="s">
        <v>420</v>
      </c>
      <c r="D65" s="29" t="s">
        <v>386</v>
      </c>
      <c r="E65" s="29"/>
      <c r="F65" s="29">
        <v>296</v>
      </c>
      <c r="G65" s="29"/>
      <c r="H65" s="29"/>
      <c r="I65" s="29"/>
      <c r="J65" s="29"/>
      <c r="K65" s="32">
        <f t="shared" si="13"/>
        <v>296</v>
      </c>
      <c r="L65" s="32" t="s">
        <v>1133</v>
      </c>
      <c r="M65" s="32"/>
      <c r="N65" s="33">
        <f t="shared" si="14"/>
        <v>296.0059</v>
      </c>
      <c r="O65" s="32">
        <f t="shared" si="15"/>
        <v>1</v>
      </c>
      <c r="P65" s="32">
        <f t="shared" ca="1" si="16"/>
        <v>0</v>
      </c>
      <c r="Q65" s="34" t="s">
        <v>44</v>
      </c>
      <c r="R65" s="35">
        <f t="shared" si="17"/>
        <v>0</v>
      </c>
      <c r="S65" s="36">
        <f t="shared" si="18"/>
        <v>296.29599999999999</v>
      </c>
      <c r="T65" s="36">
        <f t="shared" si="19"/>
        <v>296.29599999999999</v>
      </c>
      <c r="U65" s="35">
        <f t="shared" si="20"/>
        <v>0</v>
      </c>
      <c r="V65" s="35">
        <f t="shared" si="21"/>
        <v>296.29599999999999</v>
      </c>
      <c r="W65" s="29">
        <v>296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D65" s="37">
        <v>0</v>
      </c>
      <c r="AE65" s="37">
        <v>0</v>
      </c>
      <c r="AF65" s="37">
        <v>0</v>
      </c>
      <c r="AG65" s="37">
        <v>0</v>
      </c>
      <c r="AH65" s="37"/>
      <c r="AI65" s="38">
        <f t="shared" ca="1" si="22"/>
        <v>0</v>
      </c>
      <c r="AJ65" s="39">
        <v>1</v>
      </c>
      <c r="AK65" s="40">
        <v>296.29050000000001</v>
      </c>
      <c r="AL65" s="41">
        <v>296</v>
      </c>
      <c r="AM65" s="32">
        <v>592</v>
      </c>
      <c r="AN65" s="38" t="str">
        <f t="shared" si="23"/>
        <v>-</v>
      </c>
      <c r="AO65" s="38" t="str">
        <f t="shared" si="24"/>
        <v>-</v>
      </c>
      <c r="AP65" s="38" t="str">
        <f t="shared" si="25"/>
        <v>-</v>
      </c>
      <c r="AQ65" s="39"/>
      <c r="AR65" s="39"/>
      <c r="AS65" s="39"/>
      <c r="AT65" s="54"/>
      <c r="AV65" s="1"/>
    </row>
    <row r="66" spans="1:48" s="26" customFormat="1" ht="15" x14ac:dyDescent="0.25">
      <c r="A66" s="1">
        <v>26</v>
      </c>
      <c r="B66" s="1">
        <v>25</v>
      </c>
      <c r="C66" s="64" t="s">
        <v>421</v>
      </c>
      <c r="D66" s="29" t="s">
        <v>56</v>
      </c>
      <c r="E66" s="29"/>
      <c r="F66" s="29"/>
      <c r="G66" s="29"/>
      <c r="H66" s="29">
        <v>296</v>
      </c>
      <c r="I66" s="29"/>
      <c r="J66" s="29"/>
      <c r="K66" s="32">
        <f t="shared" si="13"/>
        <v>296</v>
      </c>
      <c r="L66" s="32" t="s">
        <v>1133</v>
      </c>
      <c r="M66" s="32"/>
      <c r="N66" s="33">
        <f t="shared" si="14"/>
        <v>296.00599999999997</v>
      </c>
      <c r="O66" s="32">
        <f t="shared" si="15"/>
        <v>1</v>
      </c>
      <c r="P66" s="32">
        <f t="shared" ca="1" si="16"/>
        <v>0</v>
      </c>
      <c r="Q66" s="34" t="s">
        <v>44</v>
      </c>
      <c r="R66" s="35">
        <f t="shared" si="17"/>
        <v>0</v>
      </c>
      <c r="S66" s="36">
        <f t="shared" si="18"/>
        <v>296.29599999999999</v>
      </c>
      <c r="T66" s="36">
        <f t="shared" si="19"/>
        <v>296.29599999999999</v>
      </c>
      <c r="U66" s="35">
        <f t="shared" si="20"/>
        <v>0</v>
      </c>
      <c r="V66" s="35">
        <f t="shared" si="21"/>
        <v>296.29599999999999</v>
      </c>
      <c r="W66" s="29">
        <v>296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D66" s="37">
        <v>0</v>
      </c>
      <c r="AE66" s="37">
        <v>0</v>
      </c>
      <c r="AF66" s="37">
        <v>0</v>
      </c>
      <c r="AG66" s="37">
        <v>0</v>
      </c>
      <c r="AH66" s="37"/>
      <c r="AI66" s="38">
        <f t="shared" ca="1" si="22"/>
        <v>0</v>
      </c>
      <c r="AJ66" s="39">
        <v>1</v>
      </c>
      <c r="AK66" s="40">
        <v>296.29039999999998</v>
      </c>
      <c r="AL66" s="41">
        <v>296</v>
      </c>
      <c r="AM66" s="32">
        <v>592</v>
      </c>
      <c r="AN66" s="38" t="str">
        <f t="shared" si="23"/>
        <v>-</v>
      </c>
      <c r="AO66" s="38" t="str">
        <f t="shared" si="24"/>
        <v>-</v>
      </c>
      <c r="AP66" s="38" t="str">
        <f t="shared" si="25"/>
        <v>-</v>
      </c>
      <c r="AQ66" s="39"/>
      <c r="AR66" s="39"/>
      <c r="AS66" s="39"/>
      <c r="AT66" s="54"/>
      <c r="AV66" s="1"/>
    </row>
    <row r="67" spans="1:48" s="26" customFormat="1" ht="15" x14ac:dyDescent="0.25">
      <c r="A67" s="1">
        <v>27</v>
      </c>
      <c r="B67" s="1">
        <v>26</v>
      </c>
      <c r="C67" s="64" t="s">
        <v>422</v>
      </c>
      <c r="D67" s="29" t="s">
        <v>161</v>
      </c>
      <c r="E67" s="29">
        <v>294</v>
      </c>
      <c r="F67" s="29"/>
      <c r="G67" s="29"/>
      <c r="H67" s="29"/>
      <c r="I67" s="29"/>
      <c r="J67" s="29"/>
      <c r="K67" s="32">
        <f t="shared" si="13"/>
        <v>294</v>
      </c>
      <c r="L67" s="32" t="s">
        <v>1133</v>
      </c>
      <c r="M67" s="32"/>
      <c r="N67" s="33">
        <f t="shared" si="14"/>
        <v>294.0061</v>
      </c>
      <c r="O67" s="32">
        <f t="shared" si="15"/>
        <v>1</v>
      </c>
      <c r="P67" s="32">
        <f t="shared" ca="1" si="16"/>
        <v>0</v>
      </c>
      <c r="Q67" s="34" t="s">
        <v>44</v>
      </c>
      <c r="R67" s="35">
        <f t="shared" si="17"/>
        <v>0</v>
      </c>
      <c r="S67" s="36">
        <f t="shared" si="18"/>
        <v>294.29399999999998</v>
      </c>
      <c r="T67" s="36">
        <f t="shared" si="19"/>
        <v>294.29399999999998</v>
      </c>
      <c r="U67" s="35">
        <f t="shared" si="20"/>
        <v>0</v>
      </c>
      <c r="V67" s="35">
        <f t="shared" si="21"/>
        <v>294.29399999999998</v>
      </c>
      <c r="W67" s="29">
        <v>294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D67" s="37">
        <v>0</v>
      </c>
      <c r="AE67" s="37">
        <v>0</v>
      </c>
      <c r="AF67" s="37">
        <v>0</v>
      </c>
      <c r="AG67" s="37">
        <v>0</v>
      </c>
      <c r="AH67" s="37"/>
      <c r="AI67" s="38">
        <f t="shared" ca="1" si="22"/>
        <v>0</v>
      </c>
      <c r="AJ67" s="39">
        <v>1</v>
      </c>
      <c r="AK67" s="40">
        <v>294.28829999999999</v>
      </c>
      <c r="AL67" s="41">
        <v>294</v>
      </c>
      <c r="AM67" s="32">
        <v>588</v>
      </c>
      <c r="AN67" s="38" t="str">
        <f t="shared" si="23"/>
        <v>-</v>
      </c>
      <c r="AO67" s="38" t="str">
        <f t="shared" si="24"/>
        <v>-</v>
      </c>
      <c r="AP67" s="38" t="str">
        <f t="shared" si="25"/>
        <v>-</v>
      </c>
      <c r="AQ67" s="39"/>
      <c r="AR67" s="39"/>
      <c r="AS67" s="39"/>
      <c r="AT67" s="54"/>
      <c r="AV67" s="1"/>
    </row>
    <row r="68" spans="1:48" s="26" customFormat="1" ht="15" x14ac:dyDescent="0.25">
      <c r="A68" s="1">
        <v>28</v>
      </c>
      <c r="B68" s="1">
        <v>27</v>
      </c>
      <c r="C68" s="64" t="s">
        <v>423</v>
      </c>
      <c r="D68" s="29" t="s">
        <v>49</v>
      </c>
      <c r="E68" s="29"/>
      <c r="F68" s="29"/>
      <c r="G68" s="29">
        <v>287</v>
      </c>
      <c r="H68" s="29"/>
      <c r="I68" s="29"/>
      <c r="J68" s="29"/>
      <c r="K68" s="32">
        <f t="shared" si="13"/>
        <v>287</v>
      </c>
      <c r="L68" s="32" t="s">
        <v>1133</v>
      </c>
      <c r="M68" s="32"/>
      <c r="N68" s="33">
        <f t="shared" si="14"/>
        <v>287.00619999999998</v>
      </c>
      <c r="O68" s="32">
        <f t="shared" si="15"/>
        <v>1</v>
      </c>
      <c r="P68" s="32">
        <f t="shared" ca="1" si="16"/>
        <v>0</v>
      </c>
      <c r="Q68" s="34" t="s">
        <v>44</v>
      </c>
      <c r="R68" s="35">
        <f t="shared" si="17"/>
        <v>0</v>
      </c>
      <c r="S68" s="36">
        <f t="shared" si="18"/>
        <v>287.28699999999998</v>
      </c>
      <c r="T68" s="36">
        <f t="shared" si="19"/>
        <v>287.28699999999998</v>
      </c>
      <c r="U68" s="35">
        <f t="shared" si="20"/>
        <v>0</v>
      </c>
      <c r="V68" s="35">
        <f t="shared" si="21"/>
        <v>287.28699999999998</v>
      </c>
      <c r="W68" s="29">
        <v>287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D68" s="37">
        <v>0</v>
      </c>
      <c r="AE68" s="37">
        <v>0</v>
      </c>
      <c r="AF68" s="37">
        <v>0</v>
      </c>
      <c r="AG68" s="37">
        <v>0</v>
      </c>
      <c r="AH68" s="37"/>
      <c r="AI68" s="38">
        <f t="shared" ca="1" si="22"/>
        <v>287</v>
      </c>
      <c r="AJ68" s="39">
        <v>1</v>
      </c>
      <c r="AK68" s="40">
        <v>287.28119999999996</v>
      </c>
      <c r="AL68" s="41">
        <v>287</v>
      </c>
      <c r="AM68" s="32">
        <v>574</v>
      </c>
      <c r="AN68" s="38" t="str">
        <f t="shared" si="23"/>
        <v>-</v>
      </c>
      <c r="AO68" s="38" t="str">
        <f t="shared" si="24"/>
        <v>-</v>
      </c>
      <c r="AP68" s="38" t="str">
        <f t="shared" si="25"/>
        <v>-</v>
      </c>
      <c r="AQ68" s="39"/>
      <c r="AR68" s="39"/>
      <c r="AS68" s="39"/>
      <c r="AT68" s="54"/>
      <c r="AV68" s="1"/>
    </row>
    <row r="69" spans="1:48" s="26" customFormat="1" ht="15" x14ac:dyDescent="0.25">
      <c r="A69" s="1">
        <v>29</v>
      </c>
      <c r="B69" s="1">
        <v>28</v>
      </c>
      <c r="C69" s="64" t="s">
        <v>424</v>
      </c>
      <c r="D69" s="29" t="s">
        <v>52</v>
      </c>
      <c r="E69" s="29">
        <v>279</v>
      </c>
      <c r="F69" s="29"/>
      <c r="G69" s="29"/>
      <c r="H69" s="29"/>
      <c r="I69" s="29"/>
      <c r="J69" s="29"/>
      <c r="K69" s="32">
        <f t="shared" si="13"/>
        <v>279</v>
      </c>
      <c r="L69" s="32" t="s">
        <v>1133</v>
      </c>
      <c r="M69" s="32"/>
      <c r="N69" s="33">
        <f t="shared" si="14"/>
        <v>279.00630000000001</v>
      </c>
      <c r="O69" s="32">
        <f t="shared" si="15"/>
        <v>1</v>
      </c>
      <c r="P69" s="32">
        <f t="shared" ca="1" si="16"/>
        <v>0</v>
      </c>
      <c r="Q69" s="34" t="s">
        <v>44</v>
      </c>
      <c r="R69" s="35">
        <f t="shared" si="17"/>
        <v>0</v>
      </c>
      <c r="S69" s="36">
        <f t="shared" si="18"/>
        <v>279.279</v>
      </c>
      <c r="T69" s="36">
        <f t="shared" si="19"/>
        <v>279.279</v>
      </c>
      <c r="U69" s="35">
        <f t="shared" si="20"/>
        <v>0</v>
      </c>
      <c r="V69" s="35">
        <f t="shared" si="21"/>
        <v>279.279</v>
      </c>
      <c r="W69" s="29">
        <v>279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D69" s="37">
        <v>0</v>
      </c>
      <c r="AE69" s="37">
        <v>0</v>
      </c>
      <c r="AF69" s="37">
        <v>0</v>
      </c>
      <c r="AG69" s="37">
        <v>0</v>
      </c>
      <c r="AH69" s="37"/>
      <c r="AI69" s="38">
        <f t="shared" ca="1" si="22"/>
        <v>0</v>
      </c>
      <c r="AJ69" s="39">
        <v>1</v>
      </c>
      <c r="AK69" s="40">
        <v>279.2731</v>
      </c>
      <c r="AL69" s="41">
        <v>279</v>
      </c>
      <c r="AM69" s="32">
        <v>558</v>
      </c>
      <c r="AN69" s="38" t="str">
        <f t="shared" si="23"/>
        <v>-</v>
      </c>
      <c r="AO69" s="38" t="str">
        <f t="shared" si="24"/>
        <v>-</v>
      </c>
      <c r="AP69" s="38" t="str">
        <f t="shared" si="25"/>
        <v>-</v>
      </c>
      <c r="AQ69" s="39"/>
      <c r="AR69" s="39"/>
      <c r="AS69" s="39"/>
      <c r="AT69" s="54"/>
      <c r="AV69" s="1"/>
    </row>
    <row r="70" spans="1:48" s="26" customFormat="1" ht="15" x14ac:dyDescent="0.25">
      <c r="A70" s="1">
        <v>30</v>
      </c>
      <c r="B70" s="1">
        <v>29</v>
      </c>
      <c r="C70" s="64" t="s">
        <v>425</v>
      </c>
      <c r="D70" s="29" t="s">
        <v>52</v>
      </c>
      <c r="E70" s="29"/>
      <c r="F70" s="29"/>
      <c r="G70" s="29"/>
      <c r="H70" s="29">
        <v>277</v>
      </c>
      <c r="I70" s="29"/>
      <c r="J70" s="29"/>
      <c r="K70" s="32">
        <f t="shared" si="13"/>
        <v>277</v>
      </c>
      <c r="L70" s="32" t="s">
        <v>1133</v>
      </c>
      <c r="M70" s="32"/>
      <c r="N70" s="33">
        <f t="shared" si="14"/>
        <v>277.00639999999999</v>
      </c>
      <c r="O70" s="32">
        <f t="shared" si="15"/>
        <v>1</v>
      </c>
      <c r="P70" s="32">
        <f t="shared" ca="1" si="16"/>
        <v>0</v>
      </c>
      <c r="Q70" s="34" t="s">
        <v>44</v>
      </c>
      <c r="R70" s="35">
        <f t="shared" si="17"/>
        <v>0</v>
      </c>
      <c r="S70" s="36">
        <f t="shared" si="18"/>
        <v>277.27699999999999</v>
      </c>
      <c r="T70" s="36">
        <f t="shared" si="19"/>
        <v>277.27699999999999</v>
      </c>
      <c r="U70" s="35">
        <f t="shared" si="20"/>
        <v>0</v>
      </c>
      <c r="V70" s="35">
        <f t="shared" si="21"/>
        <v>277.27699999999999</v>
      </c>
      <c r="W70" s="29">
        <v>277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D70" s="37">
        <v>0</v>
      </c>
      <c r="AE70" s="37">
        <v>0</v>
      </c>
      <c r="AF70" s="37">
        <v>0</v>
      </c>
      <c r="AG70" s="37">
        <v>0</v>
      </c>
      <c r="AH70" s="37"/>
      <c r="AI70" s="38">
        <f t="shared" ca="1" si="22"/>
        <v>0</v>
      </c>
      <c r="AJ70" s="39">
        <v>1</v>
      </c>
      <c r="AK70" s="40">
        <v>277.27100000000002</v>
      </c>
      <c r="AL70" s="41">
        <v>277</v>
      </c>
      <c r="AM70" s="32">
        <v>554</v>
      </c>
      <c r="AN70" s="38" t="str">
        <f t="shared" si="23"/>
        <v>-</v>
      </c>
      <c r="AO70" s="38" t="str">
        <f t="shared" si="24"/>
        <v>-</v>
      </c>
      <c r="AP70" s="38" t="str">
        <f t="shared" si="25"/>
        <v>-</v>
      </c>
      <c r="AQ70" s="39"/>
      <c r="AR70" s="39"/>
      <c r="AS70" s="39"/>
      <c r="AT70" s="54"/>
      <c r="AV70" s="1"/>
    </row>
    <row r="71" spans="1:48" s="26" customFormat="1" ht="15" x14ac:dyDescent="0.25">
      <c r="A71" s="1">
        <v>31</v>
      </c>
      <c r="B71" s="1">
        <v>30</v>
      </c>
      <c r="C71" s="64" t="s">
        <v>100</v>
      </c>
      <c r="D71" s="29" t="s">
        <v>102</v>
      </c>
      <c r="E71" s="29"/>
      <c r="F71" s="29"/>
      <c r="G71" s="29"/>
      <c r="H71" s="29"/>
      <c r="I71" s="29">
        <v>272</v>
      </c>
      <c r="J71" s="29"/>
      <c r="K71" s="32">
        <f t="shared" si="13"/>
        <v>272</v>
      </c>
      <c r="L71" s="32" t="s">
        <v>1133</v>
      </c>
      <c r="M71" s="32"/>
      <c r="N71" s="33">
        <f t="shared" si="14"/>
        <v>272.00650000000002</v>
      </c>
      <c r="O71" s="32">
        <f t="shared" si="15"/>
        <v>1</v>
      </c>
      <c r="P71" s="32" t="str">
        <f t="shared" ca="1" si="16"/>
        <v>Y</v>
      </c>
      <c r="Q71" s="34" t="s">
        <v>44</v>
      </c>
      <c r="R71" s="35">
        <f t="shared" si="17"/>
        <v>0</v>
      </c>
      <c r="S71" s="36">
        <f t="shared" si="18"/>
        <v>272.27199999999999</v>
      </c>
      <c r="T71" s="36">
        <f t="shared" si="19"/>
        <v>272.27199999999999</v>
      </c>
      <c r="U71" s="35">
        <f t="shared" si="20"/>
        <v>0</v>
      </c>
      <c r="V71" s="35">
        <f t="shared" si="21"/>
        <v>272.27199999999999</v>
      </c>
      <c r="W71" s="29">
        <v>272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D71" s="37"/>
      <c r="AE71" s="37"/>
      <c r="AF71" s="37"/>
      <c r="AG71" s="37"/>
      <c r="AH71" s="37"/>
      <c r="AI71" s="38">
        <f t="shared" ca="1" si="22"/>
        <v>0</v>
      </c>
      <c r="AJ71" s="39"/>
      <c r="AK71" s="40"/>
      <c r="AL71" s="41"/>
      <c r="AM71" s="32"/>
      <c r="AN71" s="38" t="str">
        <f t="shared" si="23"/>
        <v>-</v>
      </c>
      <c r="AO71" s="38" t="str">
        <f t="shared" si="24"/>
        <v>-</v>
      </c>
      <c r="AP71" s="38" t="str">
        <f t="shared" si="25"/>
        <v>-</v>
      </c>
      <c r="AQ71" s="39"/>
      <c r="AR71" s="39"/>
      <c r="AS71" s="39"/>
      <c r="AT71" s="54"/>
      <c r="AV71" s="1"/>
    </row>
    <row r="72" spans="1:48" s="26" customFormat="1" ht="15" x14ac:dyDescent="0.25">
      <c r="A72" s="1">
        <v>32</v>
      </c>
      <c r="B72" s="1">
        <v>31</v>
      </c>
      <c r="C72" s="64" t="s">
        <v>426</v>
      </c>
      <c r="D72" s="29" t="s">
        <v>34</v>
      </c>
      <c r="E72" s="29"/>
      <c r="F72" s="29"/>
      <c r="G72" s="29">
        <v>260</v>
      </c>
      <c r="H72" s="29"/>
      <c r="I72" s="29"/>
      <c r="J72" s="29"/>
      <c r="K72" s="32">
        <f t="shared" si="13"/>
        <v>260</v>
      </c>
      <c r="L72" s="32" t="s">
        <v>1133</v>
      </c>
      <c r="M72" s="32"/>
      <c r="N72" s="33">
        <f t="shared" si="14"/>
        <v>260.00659999999999</v>
      </c>
      <c r="O72" s="32">
        <f t="shared" si="15"/>
        <v>1</v>
      </c>
      <c r="P72" s="32">
        <f t="shared" ca="1" si="16"/>
        <v>0</v>
      </c>
      <c r="Q72" s="34" t="s">
        <v>44</v>
      </c>
      <c r="R72" s="35">
        <f t="shared" si="17"/>
        <v>0</v>
      </c>
      <c r="S72" s="36">
        <f t="shared" si="18"/>
        <v>260.26</v>
      </c>
      <c r="T72" s="36">
        <f t="shared" si="19"/>
        <v>260.26</v>
      </c>
      <c r="U72" s="35">
        <f t="shared" si="20"/>
        <v>0</v>
      </c>
      <c r="V72" s="35">
        <f t="shared" si="21"/>
        <v>260.26</v>
      </c>
      <c r="W72" s="29">
        <v>260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D72" s="37">
        <v>0</v>
      </c>
      <c r="AE72" s="37">
        <v>0</v>
      </c>
      <c r="AF72" s="37">
        <v>0</v>
      </c>
      <c r="AG72" s="37">
        <v>0</v>
      </c>
      <c r="AH72" s="37"/>
      <c r="AI72" s="38">
        <f t="shared" ca="1" si="22"/>
        <v>260</v>
      </c>
      <c r="AJ72" s="39">
        <v>1</v>
      </c>
      <c r="AK72" s="40">
        <v>260.25380000000001</v>
      </c>
      <c r="AL72" s="41">
        <v>260</v>
      </c>
      <c r="AM72" s="32">
        <v>520</v>
      </c>
      <c r="AN72" s="38" t="str">
        <f t="shared" si="23"/>
        <v>-</v>
      </c>
      <c r="AO72" s="38" t="str">
        <f t="shared" si="24"/>
        <v>-</v>
      </c>
      <c r="AP72" s="38" t="str">
        <f t="shared" si="25"/>
        <v>-</v>
      </c>
      <c r="AQ72" s="39"/>
      <c r="AR72" s="39"/>
      <c r="AS72" s="39"/>
      <c r="AT72" s="54"/>
      <c r="AV72" s="1"/>
    </row>
    <row r="73" spans="1:48" s="26" customFormat="1" ht="15" x14ac:dyDescent="0.25">
      <c r="A73" s="1">
        <v>33</v>
      </c>
      <c r="B73" s="1">
        <v>32</v>
      </c>
      <c r="C73" s="64" t="s">
        <v>427</v>
      </c>
      <c r="D73" s="29" t="s">
        <v>52</v>
      </c>
      <c r="E73" s="29"/>
      <c r="F73" s="29">
        <v>255</v>
      </c>
      <c r="G73" s="29"/>
      <c r="H73" s="29"/>
      <c r="I73" s="29"/>
      <c r="J73" s="29"/>
      <c r="K73" s="32">
        <f t="shared" si="13"/>
        <v>255</v>
      </c>
      <c r="L73" s="32" t="s">
        <v>1133</v>
      </c>
      <c r="M73" s="32"/>
      <c r="N73" s="33">
        <f t="shared" si="14"/>
        <v>255.0067</v>
      </c>
      <c r="O73" s="32">
        <f t="shared" si="15"/>
        <v>1</v>
      </c>
      <c r="P73" s="32">
        <f t="shared" ca="1" si="16"/>
        <v>0</v>
      </c>
      <c r="Q73" s="34" t="s">
        <v>44</v>
      </c>
      <c r="R73" s="35">
        <f t="shared" si="17"/>
        <v>0</v>
      </c>
      <c r="S73" s="36">
        <f t="shared" si="18"/>
        <v>255.25499999999997</v>
      </c>
      <c r="T73" s="36">
        <f t="shared" si="19"/>
        <v>255.255</v>
      </c>
      <c r="U73" s="35">
        <f t="shared" si="20"/>
        <v>0</v>
      </c>
      <c r="V73" s="35">
        <f t="shared" si="21"/>
        <v>255.255</v>
      </c>
      <c r="W73" s="29">
        <v>255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D73" s="37" t="s">
        <v>1201</v>
      </c>
      <c r="AE73" s="37">
        <v>0</v>
      </c>
      <c r="AF73" s="37">
        <v>0</v>
      </c>
      <c r="AG73" s="37">
        <v>0</v>
      </c>
      <c r="AH73" s="37"/>
      <c r="AI73" s="38">
        <f t="shared" ca="1" si="22"/>
        <v>0</v>
      </c>
      <c r="AJ73" s="39">
        <v>1</v>
      </c>
      <c r="AK73" s="40">
        <v>255.24869999999999</v>
      </c>
      <c r="AL73" s="41">
        <v>255</v>
      </c>
      <c r="AM73" s="32">
        <v>510</v>
      </c>
      <c r="AN73" s="38" t="str">
        <f t="shared" si="23"/>
        <v>-</v>
      </c>
      <c r="AO73" s="38" t="str">
        <f t="shared" si="24"/>
        <v>-</v>
      </c>
      <c r="AP73" s="38" t="str">
        <f t="shared" si="25"/>
        <v>-</v>
      </c>
      <c r="AQ73" s="39"/>
      <c r="AR73" s="39"/>
      <c r="AS73" s="39"/>
      <c r="AT73" s="54"/>
      <c r="AV73" s="1"/>
    </row>
    <row r="74" spans="1:48" s="26" customFormat="1" ht="15" x14ac:dyDescent="0.25">
      <c r="A74" s="1">
        <v>34</v>
      </c>
      <c r="B74" s="1">
        <v>33</v>
      </c>
      <c r="C74" s="64" t="s">
        <v>428</v>
      </c>
      <c r="D74" s="29" t="s">
        <v>63</v>
      </c>
      <c r="E74" s="29"/>
      <c r="F74" s="29"/>
      <c r="G74" s="29">
        <v>255</v>
      </c>
      <c r="H74" s="29"/>
      <c r="I74" s="29"/>
      <c r="J74" s="29"/>
      <c r="K74" s="32">
        <f t="shared" si="13"/>
        <v>255</v>
      </c>
      <c r="L74" s="32" t="s">
        <v>1133</v>
      </c>
      <c r="M74" s="32"/>
      <c r="N74" s="33">
        <f t="shared" si="14"/>
        <v>255.0068</v>
      </c>
      <c r="O74" s="32">
        <f t="shared" si="15"/>
        <v>1</v>
      </c>
      <c r="P74" s="32">
        <f t="shared" ca="1" si="16"/>
        <v>0</v>
      </c>
      <c r="Q74" s="34" t="s">
        <v>44</v>
      </c>
      <c r="R74" s="35">
        <f t="shared" si="17"/>
        <v>0</v>
      </c>
      <c r="S74" s="36">
        <f t="shared" si="18"/>
        <v>255.25499999999997</v>
      </c>
      <c r="T74" s="36">
        <f t="shared" si="19"/>
        <v>255.255</v>
      </c>
      <c r="U74" s="35">
        <f t="shared" si="20"/>
        <v>0</v>
      </c>
      <c r="V74" s="35">
        <f t="shared" si="21"/>
        <v>255.255</v>
      </c>
      <c r="W74" s="29">
        <v>255</v>
      </c>
      <c r="X74" s="29">
        <v>0</v>
      </c>
      <c r="Y74" s="29">
        <v>0</v>
      </c>
      <c r="Z74" s="29">
        <v>0</v>
      </c>
      <c r="AA74" s="29">
        <v>0</v>
      </c>
      <c r="AB74" s="29">
        <v>0</v>
      </c>
      <c r="AD74" s="37">
        <v>0</v>
      </c>
      <c r="AE74" s="37">
        <v>0</v>
      </c>
      <c r="AF74" s="37">
        <v>0</v>
      </c>
      <c r="AG74" s="37">
        <v>0</v>
      </c>
      <c r="AH74" s="37"/>
      <c r="AI74" s="38">
        <f t="shared" ca="1" si="22"/>
        <v>255</v>
      </c>
      <c r="AJ74" s="39">
        <v>1</v>
      </c>
      <c r="AK74" s="40">
        <v>255.24859999999998</v>
      </c>
      <c r="AL74" s="41">
        <v>255</v>
      </c>
      <c r="AM74" s="32">
        <v>510</v>
      </c>
      <c r="AN74" s="38" t="str">
        <f t="shared" si="23"/>
        <v>-</v>
      </c>
      <c r="AO74" s="38" t="str">
        <f t="shared" si="24"/>
        <v>-</v>
      </c>
      <c r="AP74" s="38" t="str">
        <f t="shared" si="25"/>
        <v>-</v>
      </c>
      <c r="AQ74" s="39"/>
      <c r="AR74" s="39"/>
      <c r="AS74" s="39"/>
      <c r="AT74" s="54"/>
      <c r="AV74" s="1"/>
    </row>
    <row r="75" spans="1:48" s="26" customFormat="1" ht="15" x14ac:dyDescent="0.25">
      <c r="A75" s="1">
        <v>35</v>
      </c>
      <c r="B75" s="1">
        <v>34</v>
      </c>
      <c r="C75" s="64" t="s">
        <v>429</v>
      </c>
      <c r="D75" s="29" t="s">
        <v>56</v>
      </c>
      <c r="E75" s="29"/>
      <c r="F75" s="29"/>
      <c r="G75" s="29">
        <v>231</v>
      </c>
      <c r="H75" s="29"/>
      <c r="I75" s="29"/>
      <c r="J75" s="29"/>
      <c r="K75" s="32">
        <f t="shared" si="13"/>
        <v>231</v>
      </c>
      <c r="L75" s="32" t="s">
        <v>1133</v>
      </c>
      <c r="M75" s="32"/>
      <c r="N75" s="33">
        <f t="shared" si="14"/>
        <v>231.0069</v>
      </c>
      <c r="O75" s="32">
        <f t="shared" si="15"/>
        <v>1</v>
      </c>
      <c r="P75" s="32">
        <f t="shared" ca="1" si="16"/>
        <v>0</v>
      </c>
      <c r="Q75" s="34" t="s">
        <v>44</v>
      </c>
      <c r="R75" s="35">
        <f t="shared" si="17"/>
        <v>0</v>
      </c>
      <c r="S75" s="36">
        <f t="shared" si="18"/>
        <v>231.23099999999997</v>
      </c>
      <c r="T75" s="36">
        <f t="shared" si="19"/>
        <v>231.23099999999999</v>
      </c>
      <c r="U75" s="35">
        <f t="shared" si="20"/>
        <v>0</v>
      </c>
      <c r="V75" s="35">
        <f t="shared" si="21"/>
        <v>231.23099999999999</v>
      </c>
      <c r="W75" s="29">
        <v>231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D75" s="37">
        <v>0</v>
      </c>
      <c r="AE75" s="37">
        <v>0</v>
      </c>
      <c r="AF75" s="37">
        <v>0</v>
      </c>
      <c r="AG75" s="37">
        <v>0</v>
      </c>
      <c r="AH75" s="37"/>
      <c r="AI75" s="38">
        <f t="shared" ca="1" si="22"/>
        <v>231</v>
      </c>
      <c r="AJ75" s="39">
        <v>1</v>
      </c>
      <c r="AK75" s="40">
        <v>231.22450000000001</v>
      </c>
      <c r="AL75" s="41">
        <v>231</v>
      </c>
      <c r="AM75" s="32">
        <v>462</v>
      </c>
      <c r="AN75" s="38" t="str">
        <f t="shared" si="23"/>
        <v>-</v>
      </c>
      <c r="AO75" s="38" t="str">
        <f t="shared" si="24"/>
        <v>-</v>
      </c>
      <c r="AP75" s="38" t="str">
        <f t="shared" si="25"/>
        <v>-</v>
      </c>
      <c r="AQ75" s="39"/>
      <c r="AR75" s="39"/>
      <c r="AS75" s="39"/>
      <c r="AT75" s="54"/>
      <c r="AV75" s="1"/>
    </row>
    <row r="76" spans="1:48" s="26" customFormat="1" ht="15" x14ac:dyDescent="0.25">
      <c r="A76" s="1">
        <v>36</v>
      </c>
      <c r="B76" s="1">
        <v>35</v>
      </c>
      <c r="C76" s="64" t="s">
        <v>430</v>
      </c>
      <c r="D76" s="29" t="s">
        <v>124</v>
      </c>
      <c r="E76" s="29">
        <v>220</v>
      </c>
      <c r="F76" s="29"/>
      <c r="G76" s="29"/>
      <c r="H76" s="29"/>
      <c r="I76" s="29"/>
      <c r="J76" s="29"/>
      <c r="K76" s="32">
        <f t="shared" si="13"/>
        <v>220</v>
      </c>
      <c r="L76" s="32" t="s">
        <v>1133</v>
      </c>
      <c r="M76" s="32"/>
      <c r="N76" s="33">
        <f t="shared" si="14"/>
        <v>220.00700000000001</v>
      </c>
      <c r="O76" s="32">
        <f t="shared" si="15"/>
        <v>1</v>
      </c>
      <c r="P76" s="32">
        <f t="shared" ca="1" si="16"/>
        <v>0</v>
      </c>
      <c r="Q76" s="34" t="s">
        <v>44</v>
      </c>
      <c r="R76" s="35">
        <f t="shared" si="17"/>
        <v>0</v>
      </c>
      <c r="S76" s="36">
        <f t="shared" si="18"/>
        <v>220.21999999999997</v>
      </c>
      <c r="T76" s="36">
        <f t="shared" si="19"/>
        <v>220.22</v>
      </c>
      <c r="U76" s="35">
        <f t="shared" si="20"/>
        <v>0</v>
      </c>
      <c r="V76" s="35">
        <f t="shared" si="21"/>
        <v>220.22</v>
      </c>
      <c r="W76" s="29">
        <v>220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D76" s="37">
        <v>0</v>
      </c>
      <c r="AE76" s="37">
        <v>0</v>
      </c>
      <c r="AF76" s="37">
        <v>0</v>
      </c>
      <c r="AG76" s="37">
        <v>0</v>
      </c>
      <c r="AH76" s="37"/>
      <c r="AI76" s="38">
        <f t="shared" ca="1" si="22"/>
        <v>0</v>
      </c>
      <c r="AJ76" s="39">
        <v>1</v>
      </c>
      <c r="AK76" s="40">
        <v>220.21340000000001</v>
      </c>
      <c r="AL76" s="41">
        <v>220</v>
      </c>
      <c r="AM76" s="32">
        <v>440</v>
      </c>
      <c r="AN76" s="38" t="str">
        <f t="shared" si="23"/>
        <v>-</v>
      </c>
      <c r="AO76" s="38" t="str">
        <f t="shared" si="24"/>
        <v>-</v>
      </c>
      <c r="AP76" s="38" t="str">
        <f t="shared" si="25"/>
        <v>-</v>
      </c>
      <c r="AQ76" s="39"/>
      <c r="AR76" s="39"/>
      <c r="AS76" s="39"/>
      <c r="AT76" s="54"/>
      <c r="AV76" s="1"/>
    </row>
    <row r="77" spans="1:48" s="26" customFormat="1" ht="15" x14ac:dyDescent="0.25">
      <c r="A77" s="1">
        <v>37</v>
      </c>
      <c r="B77" s="1">
        <v>36</v>
      </c>
      <c r="C77" s="64" t="s">
        <v>431</v>
      </c>
      <c r="D77" s="29" t="s">
        <v>49</v>
      </c>
      <c r="E77" s="29"/>
      <c r="F77" s="29"/>
      <c r="G77" s="29">
        <v>207</v>
      </c>
      <c r="H77" s="29"/>
      <c r="I77" s="29"/>
      <c r="J77" s="29"/>
      <c r="K77" s="32">
        <f t="shared" si="13"/>
        <v>207</v>
      </c>
      <c r="L77" s="32" t="s">
        <v>1133</v>
      </c>
      <c r="M77" s="32"/>
      <c r="N77" s="33">
        <f t="shared" si="14"/>
        <v>207.00710000000001</v>
      </c>
      <c r="O77" s="32">
        <f t="shared" si="15"/>
        <v>1</v>
      </c>
      <c r="P77" s="32">
        <f t="shared" ca="1" si="16"/>
        <v>0</v>
      </c>
      <c r="Q77" s="34" t="s">
        <v>44</v>
      </c>
      <c r="R77" s="35">
        <f t="shared" si="17"/>
        <v>0</v>
      </c>
      <c r="S77" s="36">
        <f t="shared" si="18"/>
        <v>207.20699999999997</v>
      </c>
      <c r="T77" s="36">
        <f t="shared" si="19"/>
        <v>207.20699999999999</v>
      </c>
      <c r="U77" s="35">
        <f t="shared" si="20"/>
        <v>0</v>
      </c>
      <c r="V77" s="35">
        <f t="shared" si="21"/>
        <v>207.20699999999999</v>
      </c>
      <c r="W77" s="29">
        <v>207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D77" s="37">
        <v>0</v>
      </c>
      <c r="AE77" s="37">
        <v>0</v>
      </c>
      <c r="AF77" s="37">
        <v>0</v>
      </c>
      <c r="AG77" s="37">
        <v>0</v>
      </c>
      <c r="AH77" s="37"/>
      <c r="AI77" s="38">
        <f t="shared" ca="1" si="22"/>
        <v>207</v>
      </c>
      <c r="AJ77" s="39">
        <v>1</v>
      </c>
      <c r="AK77" s="40">
        <v>207.2003</v>
      </c>
      <c r="AL77" s="41">
        <v>207</v>
      </c>
      <c r="AM77" s="32">
        <v>414</v>
      </c>
      <c r="AN77" s="38" t="str">
        <f t="shared" si="23"/>
        <v>-</v>
      </c>
      <c r="AO77" s="38" t="str">
        <f t="shared" si="24"/>
        <v>-</v>
      </c>
      <c r="AP77" s="38" t="str">
        <f t="shared" si="25"/>
        <v>-</v>
      </c>
      <c r="AQ77" s="39"/>
      <c r="AR77" s="39"/>
      <c r="AS77" s="39"/>
      <c r="AT77" s="54"/>
      <c r="AV77" s="1"/>
    </row>
    <row r="78" spans="1:48" s="26" customFormat="1" ht="15" x14ac:dyDescent="0.25">
      <c r="A78" s="1">
        <v>38</v>
      </c>
      <c r="B78" s="1" t="s">
        <v>38</v>
      </c>
      <c r="C78" s="64" t="s">
        <v>309</v>
      </c>
      <c r="D78" s="29" t="s">
        <v>92</v>
      </c>
      <c r="E78" s="29"/>
      <c r="F78" s="29"/>
      <c r="G78" s="29"/>
      <c r="H78" s="29"/>
      <c r="I78" s="29">
        <v>191</v>
      </c>
      <c r="J78" s="29"/>
      <c r="K78" s="32">
        <f t="shared" si="13"/>
        <v>191</v>
      </c>
      <c r="L78" s="32" t="s">
        <v>1200</v>
      </c>
      <c r="M78" s="32"/>
      <c r="N78" s="33">
        <f t="shared" si="14"/>
        <v>191.00720000000001</v>
      </c>
      <c r="O78" s="32">
        <f t="shared" si="15"/>
        <v>1</v>
      </c>
      <c r="P78" s="32" t="str">
        <f t="shared" ca="1" si="16"/>
        <v>Y</v>
      </c>
      <c r="Q78" s="34" t="s">
        <v>44</v>
      </c>
      <c r="R78" s="35">
        <f t="shared" si="17"/>
        <v>0</v>
      </c>
      <c r="S78" s="36">
        <f t="shared" si="18"/>
        <v>191.19099999999997</v>
      </c>
      <c r="T78" s="36">
        <f t="shared" si="19"/>
        <v>191.191</v>
      </c>
      <c r="U78" s="35">
        <f t="shared" si="20"/>
        <v>0</v>
      </c>
      <c r="V78" s="35">
        <f t="shared" si="21"/>
        <v>191.191</v>
      </c>
      <c r="W78" s="29">
        <v>191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D78" s="37"/>
      <c r="AE78" s="37"/>
      <c r="AF78" s="37"/>
      <c r="AG78" s="37"/>
      <c r="AH78" s="37"/>
      <c r="AI78" s="38">
        <f t="shared" ca="1" si="22"/>
        <v>0</v>
      </c>
      <c r="AJ78" s="39"/>
      <c r="AK78" s="40"/>
      <c r="AL78" s="41"/>
      <c r="AM78" s="32"/>
      <c r="AN78" s="38" t="str">
        <f t="shared" si="23"/>
        <v>-</v>
      </c>
      <c r="AO78" s="38" t="str">
        <f t="shared" si="24"/>
        <v>-</v>
      </c>
      <c r="AP78" s="38" t="str">
        <f t="shared" si="25"/>
        <v>-</v>
      </c>
      <c r="AQ78" s="39"/>
      <c r="AR78" s="39"/>
      <c r="AS78" s="39"/>
      <c r="AT78" s="54"/>
      <c r="AV78" s="1"/>
    </row>
    <row r="79" spans="1:48" s="26" customFormat="1" ht="15" x14ac:dyDescent="0.25">
      <c r="A79" s="1">
        <v>39</v>
      </c>
      <c r="B79" s="1">
        <v>37</v>
      </c>
      <c r="C79" s="64" t="s">
        <v>432</v>
      </c>
      <c r="D79" s="29" t="s">
        <v>56</v>
      </c>
      <c r="E79" s="29"/>
      <c r="F79" s="29"/>
      <c r="G79" s="29">
        <v>166</v>
      </c>
      <c r="H79" s="29"/>
      <c r="I79" s="29"/>
      <c r="J79" s="29"/>
      <c r="K79" s="32">
        <f t="shared" si="13"/>
        <v>166</v>
      </c>
      <c r="L79" s="32" t="s">
        <v>1133</v>
      </c>
      <c r="M79" s="32"/>
      <c r="N79" s="33">
        <f t="shared" si="14"/>
        <v>166.00729999999999</v>
      </c>
      <c r="O79" s="32">
        <f t="shared" si="15"/>
        <v>1</v>
      </c>
      <c r="P79" s="32">
        <f t="shared" ca="1" si="16"/>
        <v>0</v>
      </c>
      <c r="Q79" s="34" t="s">
        <v>44</v>
      </c>
      <c r="R79" s="35">
        <f t="shared" si="17"/>
        <v>0</v>
      </c>
      <c r="S79" s="36">
        <f t="shared" si="18"/>
        <v>166.16599999999997</v>
      </c>
      <c r="T79" s="36">
        <f t="shared" si="19"/>
        <v>166.166</v>
      </c>
      <c r="U79" s="35">
        <f t="shared" si="20"/>
        <v>0</v>
      </c>
      <c r="V79" s="35">
        <f t="shared" si="21"/>
        <v>166.166</v>
      </c>
      <c r="W79" s="29">
        <v>166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D79" s="37">
        <v>0</v>
      </c>
      <c r="AE79" s="37">
        <v>0</v>
      </c>
      <c r="AF79" s="37">
        <v>0</v>
      </c>
      <c r="AG79" s="37">
        <v>0</v>
      </c>
      <c r="AH79" s="37"/>
      <c r="AI79" s="38">
        <f t="shared" ca="1" si="22"/>
        <v>166</v>
      </c>
      <c r="AJ79" s="39">
        <v>1</v>
      </c>
      <c r="AK79" s="40">
        <v>166.1591</v>
      </c>
      <c r="AL79" s="41">
        <v>166</v>
      </c>
      <c r="AM79" s="32">
        <v>332</v>
      </c>
      <c r="AN79" s="38" t="str">
        <f t="shared" si="23"/>
        <v>-</v>
      </c>
      <c r="AO79" s="38" t="str">
        <f t="shared" si="24"/>
        <v>-</v>
      </c>
      <c r="AP79" s="38" t="str">
        <f t="shared" si="25"/>
        <v>-</v>
      </c>
      <c r="AQ79" s="39"/>
      <c r="AR79" s="39"/>
      <c r="AS79" s="39"/>
      <c r="AT79" s="54"/>
      <c r="AV79" s="1"/>
    </row>
    <row r="80" spans="1:48" s="26" customFormat="1" ht="3" customHeight="1" x14ac:dyDescent="0.2">
      <c r="A80" s="1"/>
      <c r="B80" s="1"/>
      <c r="C80" s="1"/>
      <c r="D80" s="29"/>
      <c r="E80" s="29"/>
      <c r="F80" s="29"/>
      <c r="G80" s="29"/>
      <c r="H80" s="29"/>
      <c r="I80" s="29"/>
      <c r="J80" s="29"/>
      <c r="K80" s="32"/>
      <c r="L80" s="27"/>
      <c r="M80" s="27"/>
      <c r="N80" s="32"/>
      <c r="O80" s="27"/>
      <c r="P80" s="27"/>
      <c r="R80" s="62"/>
      <c r="S80" s="62"/>
      <c r="T80" s="62"/>
      <c r="U80" s="62"/>
      <c r="V80" s="35"/>
      <c r="W80" s="35"/>
      <c r="X80" s="35"/>
      <c r="Y80" s="61"/>
      <c r="Z80" s="61"/>
      <c r="AA80" s="61"/>
      <c r="AB80" s="61"/>
      <c r="AJ80" s="2"/>
      <c r="AK80" s="2"/>
      <c r="AN80" s="41"/>
      <c r="AO80" s="41"/>
      <c r="AP80" s="41"/>
      <c r="AQ80" s="41"/>
      <c r="AR80" s="41"/>
      <c r="AS80" s="41"/>
      <c r="AT80" s="54"/>
      <c r="AV80" s="1"/>
    </row>
    <row r="81" spans="1:48" s="26" customFormat="1" x14ac:dyDescent="0.2">
      <c r="A81" s="1"/>
      <c r="B81" s="1"/>
      <c r="C81" s="1"/>
      <c r="D81" s="29"/>
      <c r="E81" s="29"/>
      <c r="F81" s="29"/>
      <c r="G81" s="29"/>
      <c r="H81" s="29"/>
      <c r="I81" s="29"/>
      <c r="J81" s="29"/>
      <c r="K81" s="32"/>
      <c r="L81" s="27"/>
      <c r="M81" s="27"/>
      <c r="N81" s="32"/>
      <c r="O81" s="27"/>
      <c r="P81" s="27"/>
      <c r="R81" s="62"/>
      <c r="S81" s="62"/>
      <c r="T81" s="62"/>
      <c r="U81" s="62"/>
      <c r="V81" s="35"/>
      <c r="W81" s="35"/>
      <c r="X81" s="35"/>
      <c r="Y81" s="61"/>
      <c r="Z81" s="61"/>
      <c r="AA81" s="61"/>
      <c r="AB81" s="61"/>
      <c r="AJ81" s="2"/>
      <c r="AK81" s="2"/>
      <c r="AN81" s="41"/>
      <c r="AO81" s="41"/>
      <c r="AP81" s="41"/>
      <c r="AQ81" s="41"/>
      <c r="AR81" s="41"/>
      <c r="AS81" s="41"/>
      <c r="AT81" s="54"/>
      <c r="AV81" s="1"/>
    </row>
    <row r="82" spans="1:48" s="26" customFormat="1" ht="15" x14ac:dyDescent="0.25">
      <c r="A82" s="1"/>
      <c r="B82" s="1"/>
      <c r="C82" s="63" t="s">
        <v>25</v>
      </c>
      <c r="D82" s="29"/>
      <c r="E82" s="29"/>
      <c r="F82" s="29"/>
      <c r="G82" s="29"/>
      <c r="H82" s="29"/>
      <c r="I82" s="29"/>
      <c r="J82" s="29"/>
      <c r="K82" s="32"/>
      <c r="L82" s="27"/>
      <c r="M82" s="27"/>
      <c r="N82" s="32"/>
      <c r="O82" s="27"/>
      <c r="P82" s="27"/>
      <c r="Q82" s="56" t="str">
        <f>C82</f>
        <v>M40</v>
      </c>
      <c r="R82" s="62"/>
      <c r="S82" s="62"/>
      <c r="T82" s="62"/>
      <c r="U82" s="62"/>
      <c r="V82" s="35"/>
      <c r="W82" s="35"/>
      <c r="X82" s="35"/>
      <c r="Y82" s="61"/>
      <c r="Z82" s="61"/>
      <c r="AA82" s="61"/>
      <c r="AB82" s="61"/>
      <c r="AJ82" s="2"/>
      <c r="AK82" s="2"/>
      <c r="AN82" s="41"/>
      <c r="AO82" s="41"/>
      <c r="AP82" s="41"/>
      <c r="AQ82" s="39">
        <v>893</v>
      </c>
      <c r="AR82" s="39">
        <v>883</v>
      </c>
      <c r="AS82" s="39">
        <v>875</v>
      </c>
      <c r="AT82" s="54"/>
      <c r="AV82" s="1"/>
    </row>
    <row r="83" spans="1:48" s="26" customFormat="1" ht="15" x14ac:dyDescent="0.25">
      <c r="A83" s="1">
        <v>1</v>
      </c>
      <c r="B83" s="1">
        <v>1</v>
      </c>
      <c r="C83" s="64" t="s">
        <v>433</v>
      </c>
      <c r="D83" s="29" t="s">
        <v>19</v>
      </c>
      <c r="E83" s="29">
        <v>297</v>
      </c>
      <c r="F83" s="29">
        <v>297</v>
      </c>
      <c r="G83" s="29">
        <v>296</v>
      </c>
      <c r="H83" s="29">
        <v>299</v>
      </c>
      <c r="I83" s="29"/>
      <c r="J83" s="29"/>
      <c r="K83" s="32">
        <f t="shared" ref="K83:K121" si="26">IFERROR(LARGE(E83:J83,1),0)+IF($D$5&gt;=2,IFERROR(LARGE(E83:J83,2),0),0)+IF($D$5&gt;=3,IFERROR(LARGE(E83:J83,3),0),0)+IF($D$5&gt;=4,IFERROR(LARGE(E83:J83,4),0),0)+IF($D$5&gt;=5,IFERROR(LARGE(E83:J83,5),0),0)+IF($D$5&gt;=6,IFERROR(LARGE(E83:J83,6),0),0)</f>
        <v>893</v>
      </c>
      <c r="L83" s="32" t="s">
        <v>1133</v>
      </c>
      <c r="M83" s="32" t="s">
        <v>26</v>
      </c>
      <c r="N83" s="33">
        <f t="shared" ref="N83:N121" si="27">K83+(ROW(K83)-ROW(K$6))/10000</f>
        <v>893.0077</v>
      </c>
      <c r="O83" s="32">
        <f t="shared" ref="O83:O121" si="28">COUNT(E83:J83)</f>
        <v>4</v>
      </c>
      <c r="P83" s="32">
        <f t="shared" ref="P83:P121" ca="1" si="29">IF(AND(O83=1,OFFSET(D83,0,P$3)&gt;0),"Y",0)</f>
        <v>0</v>
      </c>
      <c r="Q83" s="34" t="s">
        <v>25</v>
      </c>
      <c r="R83" s="35">
        <f t="shared" ref="R83:R121" si="30">1-(Q83=Q82)</f>
        <v>0</v>
      </c>
      <c r="S83" s="36">
        <f t="shared" ref="S83:S121" si="31">IFERROR(LARGE(E83:J83,1),0)*1.001+IF($D$5&gt;=2,IFERROR(LARGE(E83:J83,2),0),0)*1.0001+IF($D$5&gt;=3,IFERROR(LARGE(E83:J83,3),0),0)*1.00001+IF($D$5&gt;=4,IFERROR(LARGE(E83:J83,4),0),0)*1.000001+IF($D$5&gt;=5,IFERROR(LARGE(E83:J83,5),0),0)*1.0000001+IF($D$5&gt;=6,IFERROR(LARGE(E83:J83,6),0),0)*1.00000001</f>
        <v>893.33167000000003</v>
      </c>
      <c r="T83" s="36">
        <f t="shared" ref="T83:T121" si="32">K83+W83/1000+IF($D$5&gt;=2,X83/10000,0)+IF($D$5&gt;=3,Y83/100000,0)+IF($D$5&gt;=4,Z83/1000000,0)+IF($D$5&gt;=5,AA83/10000000,0)+IF($D$5&gt;=6,AB83/100000000,0)</f>
        <v>893.33167000000003</v>
      </c>
      <c r="U83" s="35">
        <f t="shared" ref="U83:U121" si="33">1-(S83=T83)</f>
        <v>0</v>
      </c>
      <c r="V83" s="35">
        <f t="shared" ref="V83:V121" si="34">K83+W83/1000+X83/10000+Y83/100000+Z83/1000000+AA83/10000000+AB83/100000000</f>
        <v>893.33196600000008</v>
      </c>
      <c r="W83" s="29">
        <v>299</v>
      </c>
      <c r="X83" s="29">
        <v>297</v>
      </c>
      <c r="Y83" s="29">
        <v>297</v>
      </c>
      <c r="Z83" s="29">
        <v>296</v>
      </c>
      <c r="AA83" s="29">
        <v>0</v>
      </c>
      <c r="AB83" s="29">
        <v>0</v>
      </c>
      <c r="AD83" s="37">
        <v>0</v>
      </c>
      <c r="AE83" s="37">
        <v>0</v>
      </c>
      <c r="AF83" s="37">
        <v>0</v>
      </c>
      <c r="AG83" s="37">
        <v>0</v>
      </c>
      <c r="AH83" s="37"/>
      <c r="AI83" s="38">
        <f t="shared" ref="AI83:AI121" ca="1" si="35">OFFSET(E83,0,AI$5-1)</f>
        <v>296</v>
      </c>
      <c r="AJ83" s="39">
        <v>4</v>
      </c>
      <c r="AK83" s="40">
        <v>893.32466600000009</v>
      </c>
      <c r="AL83" s="41">
        <v>299</v>
      </c>
      <c r="AM83" s="32">
        <v>895</v>
      </c>
      <c r="AN83" s="38" t="str">
        <f t="shared" ref="AN83:AN121" si="36">IF(AND($AD83="Query O/s",AQ83&lt;&gt;""),AQ83,"-")</f>
        <v>-</v>
      </c>
      <c r="AO83" s="38" t="str">
        <f t="shared" ref="AO83:AO121" si="37">IF(AND($AD83="Query O/s",AR83&lt;&gt;""),AR83,"-")</f>
        <v>-</v>
      </c>
      <c r="AP83" s="38" t="str">
        <f t="shared" ref="AP83:AP121" si="38">IF(AND($AD83="Query O/s",AS83&lt;&gt;""),AS83,"-")</f>
        <v>-</v>
      </c>
      <c r="AQ83" s="39" t="s">
        <v>26</v>
      </c>
      <c r="AR83" s="39"/>
      <c r="AS83" s="39"/>
      <c r="AT83" s="54"/>
      <c r="AV83" s="1"/>
    </row>
    <row r="84" spans="1:48" s="26" customFormat="1" ht="15" x14ac:dyDescent="0.25">
      <c r="A84" s="1">
        <v>2</v>
      </c>
      <c r="B84" s="1">
        <v>2</v>
      </c>
      <c r="C84" s="64" t="s">
        <v>22</v>
      </c>
      <c r="D84" s="29" t="s">
        <v>24</v>
      </c>
      <c r="E84" s="29">
        <v>295</v>
      </c>
      <c r="F84" s="29">
        <v>293</v>
      </c>
      <c r="G84" s="29">
        <v>294</v>
      </c>
      <c r="H84" s="29">
        <v>294</v>
      </c>
      <c r="I84" s="29">
        <v>299</v>
      </c>
      <c r="J84" s="29"/>
      <c r="K84" s="32">
        <f t="shared" si="26"/>
        <v>888</v>
      </c>
      <c r="L84" s="32" t="s">
        <v>1133</v>
      </c>
      <c r="M84" s="32" t="s">
        <v>60</v>
      </c>
      <c r="N84" s="33">
        <f t="shared" si="27"/>
        <v>888.00779999999997</v>
      </c>
      <c r="O84" s="32">
        <f t="shared" si="28"/>
        <v>5</v>
      </c>
      <c r="P84" s="32">
        <f t="shared" ca="1" si="29"/>
        <v>0</v>
      </c>
      <c r="Q84" s="34" t="s">
        <v>25</v>
      </c>
      <c r="R84" s="35">
        <f t="shared" si="30"/>
        <v>0</v>
      </c>
      <c r="S84" s="36">
        <f t="shared" si="31"/>
        <v>888.33143999999993</v>
      </c>
      <c r="T84" s="36">
        <f t="shared" si="32"/>
        <v>888.33143999999993</v>
      </c>
      <c r="U84" s="35">
        <f t="shared" si="33"/>
        <v>0</v>
      </c>
      <c r="V84" s="35">
        <f t="shared" si="34"/>
        <v>888.33176330000003</v>
      </c>
      <c r="W84" s="29">
        <v>299</v>
      </c>
      <c r="X84" s="29">
        <v>295</v>
      </c>
      <c r="Y84" s="29">
        <v>294</v>
      </c>
      <c r="Z84" s="29">
        <v>294</v>
      </c>
      <c r="AA84" s="29">
        <v>293</v>
      </c>
      <c r="AB84" s="29">
        <v>0</v>
      </c>
      <c r="AD84" s="37">
        <v>0</v>
      </c>
      <c r="AE84" s="37">
        <v>0</v>
      </c>
      <c r="AF84" s="37">
        <v>0</v>
      </c>
      <c r="AG84" s="37">
        <v>0</v>
      </c>
      <c r="AH84" s="37"/>
      <c r="AI84" s="38">
        <f t="shared" ca="1" si="35"/>
        <v>294</v>
      </c>
      <c r="AJ84" s="39">
        <v>4</v>
      </c>
      <c r="AK84" s="40">
        <v>883.32023300000003</v>
      </c>
      <c r="AL84" s="41">
        <v>295</v>
      </c>
      <c r="AM84" s="32">
        <v>884</v>
      </c>
      <c r="AN84" s="38" t="str">
        <f t="shared" si="36"/>
        <v>-</v>
      </c>
      <c r="AO84" s="38" t="str">
        <f t="shared" si="37"/>
        <v>-</v>
      </c>
      <c r="AP84" s="38" t="str">
        <f t="shared" si="38"/>
        <v>-</v>
      </c>
      <c r="AQ84" s="39"/>
      <c r="AR84" s="39" t="s">
        <v>60</v>
      </c>
      <c r="AS84" s="39"/>
      <c r="AT84" s="54"/>
      <c r="AV84" s="1"/>
    </row>
    <row r="85" spans="1:48" s="26" customFormat="1" ht="15" x14ac:dyDescent="0.25">
      <c r="A85" s="1">
        <v>3</v>
      </c>
      <c r="B85" s="1">
        <v>3</v>
      </c>
      <c r="C85" s="64" t="s">
        <v>29</v>
      </c>
      <c r="D85" s="29" t="s">
        <v>31</v>
      </c>
      <c r="E85" s="29">
        <v>289</v>
      </c>
      <c r="F85" s="29">
        <v>294</v>
      </c>
      <c r="G85" s="29">
        <v>292</v>
      </c>
      <c r="H85" s="29"/>
      <c r="I85" s="29">
        <v>297</v>
      </c>
      <c r="J85" s="29"/>
      <c r="K85" s="32">
        <f t="shared" si="26"/>
        <v>883</v>
      </c>
      <c r="L85" s="32" t="s">
        <v>1133</v>
      </c>
      <c r="M85" s="32" t="s">
        <v>82</v>
      </c>
      <c r="N85" s="33">
        <f t="shared" si="27"/>
        <v>883.00789999999995</v>
      </c>
      <c r="O85" s="32">
        <f t="shared" si="28"/>
        <v>4</v>
      </c>
      <c r="P85" s="32">
        <f t="shared" ca="1" si="29"/>
        <v>0</v>
      </c>
      <c r="Q85" s="34" t="s">
        <v>25</v>
      </c>
      <c r="R85" s="35">
        <f t="shared" si="30"/>
        <v>0</v>
      </c>
      <c r="S85" s="36">
        <f t="shared" si="31"/>
        <v>883.32931999999994</v>
      </c>
      <c r="T85" s="36">
        <f t="shared" si="32"/>
        <v>883.32932000000005</v>
      </c>
      <c r="U85" s="35">
        <f t="shared" si="33"/>
        <v>0</v>
      </c>
      <c r="V85" s="35">
        <f t="shared" si="34"/>
        <v>883.329609</v>
      </c>
      <c r="W85" s="29">
        <v>297</v>
      </c>
      <c r="X85" s="29">
        <v>294</v>
      </c>
      <c r="Y85" s="29">
        <v>292</v>
      </c>
      <c r="Z85" s="29">
        <v>289</v>
      </c>
      <c r="AA85" s="29">
        <v>0</v>
      </c>
      <c r="AB85" s="29">
        <v>0</v>
      </c>
      <c r="AD85" s="37">
        <v>0</v>
      </c>
      <c r="AE85" s="37">
        <v>0</v>
      </c>
      <c r="AF85" s="37">
        <v>0</v>
      </c>
      <c r="AG85" s="37">
        <v>0</v>
      </c>
      <c r="AH85" s="37"/>
      <c r="AI85" s="38">
        <f t="shared" ca="1" si="35"/>
        <v>292</v>
      </c>
      <c r="AJ85" s="39">
        <v>3</v>
      </c>
      <c r="AK85" s="40">
        <v>875.31858999999986</v>
      </c>
      <c r="AL85" s="41">
        <v>294</v>
      </c>
      <c r="AM85" s="32">
        <v>880</v>
      </c>
      <c r="AN85" s="38" t="str">
        <f t="shared" si="36"/>
        <v>-</v>
      </c>
      <c r="AO85" s="38" t="str">
        <f t="shared" si="37"/>
        <v>-</v>
      </c>
      <c r="AP85" s="38" t="str">
        <f t="shared" si="38"/>
        <v>-</v>
      </c>
      <c r="AQ85" s="39"/>
      <c r="AR85" s="39"/>
      <c r="AS85" s="39" t="s">
        <v>82</v>
      </c>
      <c r="AT85" s="54"/>
      <c r="AV85" s="1"/>
    </row>
    <row r="86" spans="1:48" s="26" customFormat="1" ht="15" x14ac:dyDescent="0.25">
      <c r="A86" s="1">
        <v>4</v>
      </c>
      <c r="B86" s="1">
        <v>4</v>
      </c>
      <c r="C86" s="64" t="s">
        <v>434</v>
      </c>
      <c r="D86" s="29" t="s">
        <v>63</v>
      </c>
      <c r="E86" s="29">
        <v>286</v>
      </c>
      <c r="F86" s="29">
        <v>288</v>
      </c>
      <c r="G86" s="29">
        <v>265</v>
      </c>
      <c r="H86" s="29">
        <v>286</v>
      </c>
      <c r="I86" s="29"/>
      <c r="J86" s="29"/>
      <c r="K86" s="32">
        <f t="shared" si="26"/>
        <v>860</v>
      </c>
      <c r="L86" s="32" t="s">
        <v>1133</v>
      </c>
      <c r="M86" s="35" t="s">
        <v>435</v>
      </c>
      <c r="N86" s="33">
        <f t="shared" si="27"/>
        <v>860.00800000000004</v>
      </c>
      <c r="O86" s="32">
        <f t="shared" si="28"/>
        <v>4</v>
      </c>
      <c r="P86" s="32">
        <f t="shared" ca="1" si="29"/>
        <v>0</v>
      </c>
      <c r="Q86" s="34" t="s">
        <v>25</v>
      </c>
      <c r="R86" s="35">
        <f t="shared" si="30"/>
        <v>0</v>
      </c>
      <c r="S86" s="36">
        <f t="shared" si="31"/>
        <v>860.31945999999994</v>
      </c>
      <c r="T86" s="36">
        <f t="shared" si="32"/>
        <v>860.31946000000005</v>
      </c>
      <c r="U86" s="35">
        <f t="shared" si="33"/>
        <v>0</v>
      </c>
      <c r="V86" s="35">
        <f t="shared" si="34"/>
        <v>860.31972500000006</v>
      </c>
      <c r="W86" s="29">
        <v>288</v>
      </c>
      <c r="X86" s="29">
        <v>286</v>
      </c>
      <c r="Y86" s="29">
        <v>286</v>
      </c>
      <c r="Z86" s="29">
        <v>265</v>
      </c>
      <c r="AA86" s="29">
        <v>0</v>
      </c>
      <c r="AB86" s="29">
        <v>0</v>
      </c>
      <c r="AD86" s="37">
        <v>0</v>
      </c>
      <c r="AE86" s="37">
        <v>0</v>
      </c>
      <c r="AF86" s="37">
        <v>0</v>
      </c>
      <c r="AG86" s="37">
        <v>0</v>
      </c>
      <c r="AH86" s="37"/>
      <c r="AI86" s="38">
        <f t="shared" ca="1" si="35"/>
        <v>265</v>
      </c>
      <c r="AJ86" s="39">
        <v>4</v>
      </c>
      <c r="AK86" s="40">
        <v>860.31212500000004</v>
      </c>
      <c r="AL86" s="41">
        <v>288</v>
      </c>
      <c r="AM86" s="32">
        <v>862</v>
      </c>
      <c r="AN86" s="38" t="str">
        <f t="shared" si="36"/>
        <v>-</v>
      </c>
      <c r="AO86" s="38" t="str">
        <f t="shared" si="37"/>
        <v>-</v>
      </c>
      <c r="AP86" s="38" t="str">
        <f t="shared" si="38"/>
        <v>-</v>
      </c>
      <c r="AQ86" s="39"/>
      <c r="AR86" s="39"/>
      <c r="AS86" s="39"/>
      <c r="AT86" s="54"/>
      <c r="AV86" s="1"/>
    </row>
    <row r="87" spans="1:48" s="26" customFormat="1" ht="15" x14ac:dyDescent="0.25">
      <c r="A87" s="1">
        <v>5</v>
      </c>
      <c r="B87" s="1">
        <v>5</v>
      </c>
      <c r="C87" s="64" t="s">
        <v>58</v>
      </c>
      <c r="D87" s="29" t="s">
        <v>19</v>
      </c>
      <c r="E87" s="29">
        <v>277</v>
      </c>
      <c r="F87" s="29">
        <v>276</v>
      </c>
      <c r="G87" s="29">
        <v>272</v>
      </c>
      <c r="H87" s="29">
        <v>260</v>
      </c>
      <c r="I87" s="29">
        <v>290</v>
      </c>
      <c r="J87" s="29"/>
      <c r="K87" s="32">
        <f t="shared" si="26"/>
        <v>843</v>
      </c>
      <c r="L87" s="32" t="s">
        <v>1133</v>
      </c>
      <c r="M87" s="32"/>
      <c r="N87" s="33">
        <f t="shared" si="27"/>
        <v>843.00810000000001</v>
      </c>
      <c r="O87" s="32">
        <f t="shared" si="28"/>
        <v>5</v>
      </c>
      <c r="P87" s="32">
        <f t="shared" ca="1" si="29"/>
        <v>0</v>
      </c>
      <c r="Q87" s="34" t="s">
        <v>25</v>
      </c>
      <c r="R87" s="35">
        <f t="shared" si="30"/>
        <v>0</v>
      </c>
      <c r="S87" s="36">
        <f t="shared" si="31"/>
        <v>843.32045999999991</v>
      </c>
      <c r="T87" s="36">
        <f t="shared" si="32"/>
        <v>843.32045999999991</v>
      </c>
      <c r="U87" s="35">
        <f t="shared" si="33"/>
        <v>0</v>
      </c>
      <c r="V87" s="35">
        <f t="shared" si="34"/>
        <v>843.32075799999996</v>
      </c>
      <c r="W87" s="29">
        <v>290</v>
      </c>
      <c r="X87" s="29">
        <v>277</v>
      </c>
      <c r="Y87" s="29">
        <v>276</v>
      </c>
      <c r="Z87" s="29">
        <v>272</v>
      </c>
      <c r="AA87" s="29">
        <v>260</v>
      </c>
      <c r="AB87" s="29">
        <v>0</v>
      </c>
      <c r="AD87" s="37">
        <v>0</v>
      </c>
      <c r="AE87" s="37">
        <v>0</v>
      </c>
      <c r="AF87" s="37">
        <v>0</v>
      </c>
      <c r="AG87" s="37">
        <v>0</v>
      </c>
      <c r="AH87" s="37"/>
      <c r="AI87" s="38">
        <f t="shared" ca="1" si="35"/>
        <v>272</v>
      </c>
      <c r="AJ87" s="39">
        <v>4</v>
      </c>
      <c r="AK87" s="40">
        <v>825.29988000000003</v>
      </c>
      <c r="AL87" s="41">
        <v>277</v>
      </c>
      <c r="AM87" s="32">
        <v>830</v>
      </c>
      <c r="AN87" s="38" t="str">
        <f t="shared" si="36"/>
        <v>-</v>
      </c>
      <c r="AO87" s="38" t="str">
        <f t="shared" si="37"/>
        <v>-</v>
      </c>
      <c r="AP87" s="38" t="str">
        <f t="shared" si="38"/>
        <v>-</v>
      </c>
      <c r="AQ87" s="39"/>
      <c r="AR87" s="39"/>
      <c r="AS87" s="39"/>
      <c r="AT87" s="54"/>
      <c r="AV87" s="1"/>
    </row>
    <row r="88" spans="1:48" s="26" customFormat="1" ht="15" x14ac:dyDescent="0.25">
      <c r="A88" s="1">
        <v>6</v>
      </c>
      <c r="B88" s="1">
        <v>6</v>
      </c>
      <c r="C88" s="64" t="s">
        <v>50</v>
      </c>
      <c r="D88" s="29" t="s">
        <v>52</v>
      </c>
      <c r="E88" s="29">
        <v>274</v>
      </c>
      <c r="F88" s="29"/>
      <c r="G88" s="29">
        <v>267</v>
      </c>
      <c r="H88" s="29"/>
      <c r="I88" s="29">
        <v>292</v>
      </c>
      <c r="J88" s="29"/>
      <c r="K88" s="32">
        <f t="shared" si="26"/>
        <v>833</v>
      </c>
      <c r="L88" s="32" t="s">
        <v>1133</v>
      </c>
      <c r="M88" s="32"/>
      <c r="N88" s="33">
        <f t="shared" si="27"/>
        <v>833.00819999999999</v>
      </c>
      <c r="O88" s="32">
        <f t="shared" si="28"/>
        <v>3</v>
      </c>
      <c r="P88" s="32">
        <f t="shared" ca="1" si="29"/>
        <v>0</v>
      </c>
      <c r="Q88" s="34" t="s">
        <v>25</v>
      </c>
      <c r="R88" s="35">
        <f t="shared" si="30"/>
        <v>0</v>
      </c>
      <c r="S88" s="36">
        <f t="shared" si="31"/>
        <v>833.32206999999994</v>
      </c>
      <c r="T88" s="36">
        <f t="shared" si="32"/>
        <v>833.32206999999994</v>
      </c>
      <c r="U88" s="35">
        <f t="shared" si="33"/>
        <v>0</v>
      </c>
      <c r="V88" s="35">
        <f t="shared" si="34"/>
        <v>833.32206999999994</v>
      </c>
      <c r="W88" s="29">
        <v>292</v>
      </c>
      <c r="X88" s="29">
        <v>274</v>
      </c>
      <c r="Y88" s="29">
        <v>267</v>
      </c>
      <c r="Z88" s="29">
        <v>0</v>
      </c>
      <c r="AA88" s="29">
        <v>0</v>
      </c>
      <c r="AB88" s="29">
        <v>0</v>
      </c>
      <c r="AD88" s="37">
        <v>0</v>
      </c>
      <c r="AE88" s="37">
        <v>0</v>
      </c>
      <c r="AF88" s="37">
        <v>0</v>
      </c>
      <c r="AG88" s="37">
        <v>0</v>
      </c>
      <c r="AH88" s="37"/>
      <c r="AI88" s="38">
        <f t="shared" ca="1" si="35"/>
        <v>267</v>
      </c>
      <c r="AJ88" s="39">
        <v>2</v>
      </c>
      <c r="AK88" s="40">
        <v>541.29240000000004</v>
      </c>
      <c r="AL88" s="41">
        <v>274</v>
      </c>
      <c r="AM88" s="32">
        <v>815</v>
      </c>
      <c r="AN88" s="38" t="str">
        <f t="shared" si="36"/>
        <v>-</v>
      </c>
      <c r="AO88" s="38" t="str">
        <f t="shared" si="37"/>
        <v>-</v>
      </c>
      <c r="AP88" s="38" t="str">
        <f t="shared" si="38"/>
        <v>-</v>
      </c>
      <c r="AQ88" s="39"/>
      <c r="AR88" s="39"/>
      <c r="AS88" s="39"/>
      <c r="AT88" s="54"/>
      <c r="AV88" s="1"/>
    </row>
    <row r="89" spans="1:48" s="26" customFormat="1" ht="15" x14ac:dyDescent="0.25">
      <c r="A89" s="1">
        <v>7</v>
      </c>
      <c r="B89" s="1">
        <v>7</v>
      </c>
      <c r="C89" s="64" t="s">
        <v>81</v>
      </c>
      <c r="D89" s="29" t="s">
        <v>31</v>
      </c>
      <c r="E89" s="29">
        <v>266</v>
      </c>
      <c r="F89" s="29"/>
      <c r="G89" s="29"/>
      <c r="H89" s="29">
        <v>275</v>
      </c>
      <c r="I89" s="29">
        <v>281</v>
      </c>
      <c r="J89" s="29"/>
      <c r="K89" s="32">
        <f t="shared" si="26"/>
        <v>822</v>
      </c>
      <c r="L89" s="32" t="s">
        <v>1133</v>
      </c>
      <c r="M89" s="32"/>
      <c r="N89" s="33">
        <f t="shared" si="27"/>
        <v>822.00829999999996</v>
      </c>
      <c r="O89" s="32">
        <f t="shared" si="28"/>
        <v>3</v>
      </c>
      <c r="P89" s="32">
        <f t="shared" ca="1" si="29"/>
        <v>0</v>
      </c>
      <c r="Q89" s="34" t="s">
        <v>25</v>
      </c>
      <c r="R89" s="35">
        <f t="shared" si="30"/>
        <v>0</v>
      </c>
      <c r="S89" s="36">
        <f t="shared" si="31"/>
        <v>822.31115999999986</v>
      </c>
      <c r="T89" s="36">
        <f t="shared" si="32"/>
        <v>822.31115999999997</v>
      </c>
      <c r="U89" s="35">
        <f t="shared" si="33"/>
        <v>0</v>
      </c>
      <c r="V89" s="35">
        <f t="shared" si="34"/>
        <v>822.31115999999997</v>
      </c>
      <c r="W89" s="29">
        <v>281</v>
      </c>
      <c r="X89" s="29">
        <v>275</v>
      </c>
      <c r="Y89" s="29">
        <v>266</v>
      </c>
      <c r="Z89" s="29">
        <v>0</v>
      </c>
      <c r="AA89" s="29">
        <v>0</v>
      </c>
      <c r="AB89" s="29">
        <v>0</v>
      </c>
      <c r="AD89" s="37">
        <v>0</v>
      </c>
      <c r="AE89" s="37">
        <v>0</v>
      </c>
      <c r="AF89" s="37">
        <v>0</v>
      </c>
      <c r="AG89" s="37">
        <v>0</v>
      </c>
      <c r="AH89" s="37"/>
      <c r="AI89" s="38">
        <f t="shared" ca="1" si="35"/>
        <v>0</v>
      </c>
      <c r="AJ89" s="39">
        <v>2</v>
      </c>
      <c r="AK89" s="40">
        <v>541.29319999999996</v>
      </c>
      <c r="AL89" s="41">
        <v>275</v>
      </c>
      <c r="AM89" s="32">
        <v>816</v>
      </c>
      <c r="AN89" s="38" t="str">
        <f t="shared" si="36"/>
        <v>-</v>
      </c>
      <c r="AO89" s="38" t="str">
        <f t="shared" si="37"/>
        <v>-</v>
      </c>
      <c r="AP89" s="38" t="str">
        <f t="shared" si="38"/>
        <v>-</v>
      </c>
      <c r="AQ89" s="39"/>
      <c r="AR89" s="39"/>
      <c r="AS89" s="39"/>
      <c r="AT89" s="54"/>
      <c r="AV89" s="1"/>
    </row>
    <row r="90" spans="1:48" s="26" customFormat="1" ht="15" x14ac:dyDescent="0.25">
      <c r="A90" s="1">
        <v>8</v>
      </c>
      <c r="B90" s="1">
        <v>8</v>
      </c>
      <c r="C90" s="64" t="s">
        <v>436</v>
      </c>
      <c r="D90" s="29" t="s">
        <v>157</v>
      </c>
      <c r="E90" s="29">
        <v>267</v>
      </c>
      <c r="F90" s="29">
        <v>273</v>
      </c>
      <c r="G90" s="29">
        <v>248</v>
      </c>
      <c r="H90" s="29"/>
      <c r="I90" s="29"/>
      <c r="J90" s="29"/>
      <c r="K90" s="32">
        <f t="shared" si="26"/>
        <v>788</v>
      </c>
      <c r="L90" s="32" t="s">
        <v>1133</v>
      </c>
      <c r="M90" s="32"/>
      <c r="N90" s="33">
        <f t="shared" si="27"/>
        <v>788.00840000000005</v>
      </c>
      <c r="O90" s="32">
        <f t="shared" si="28"/>
        <v>3</v>
      </c>
      <c r="P90" s="32">
        <f t="shared" ca="1" si="29"/>
        <v>0</v>
      </c>
      <c r="Q90" s="34" t="s">
        <v>25</v>
      </c>
      <c r="R90" s="35">
        <f t="shared" si="30"/>
        <v>0</v>
      </c>
      <c r="S90" s="36">
        <f t="shared" si="31"/>
        <v>788.30218000000002</v>
      </c>
      <c r="T90" s="36">
        <f t="shared" si="32"/>
        <v>788.30218000000002</v>
      </c>
      <c r="U90" s="35">
        <f t="shared" si="33"/>
        <v>0</v>
      </c>
      <c r="V90" s="35">
        <f t="shared" si="34"/>
        <v>788.30218000000002</v>
      </c>
      <c r="W90" s="29">
        <v>273</v>
      </c>
      <c r="X90" s="29">
        <v>267</v>
      </c>
      <c r="Y90" s="29">
        <v>248</v>
      </c>
      <c r="Z90" s="29">
        <v>0</v>
      </c>
      <c r="AA90" s="29">
        <v>0</v>
      </c>
      <c r="AB90" s="29">
        <v>0</v>
      </c>
      <c r="AD90" s="37">
        <v>0</v>
      </c>
      <c r="AE90" s="37">
        <v>0</v>
      </c>
      <c r="AF90" s="37">
        <v>0</v>
      </c>
      <c r="AG90" s="37">
        <v>0</v>
      </c>
      <c r="AH90" s="37"/>
      <c r="AI90" s="38">
        <f t="shared" ca="1" si="35"/>
        <v>248</v>
      </c>
      <c r="AJ90" s="39">
        <v>3</v>
      </c>
      <c r="AK90" s="40">
        <v>788.29438000000005</v>
      </c>
      <c r="AL90" s="41">
        <v>273</v>
      </c>
      <c r="AM90" s="32">
        <v>813</v>
      </c>
      <c r="AN90" s="38" t="str">
        <f t="shared" si="36"/>
        <v>-</v>
      </c>
      <c r="AO90" s="38" t="str">
        <f t="shared" si="37"/>
        <v>-</v>
      </c>
      <c r="AP90" s="38" t="str">
        <f t="shared" si="38"/>
        <v>-</v>
      </c>
      <c r="AQ90" s="39"/>
      <c r="AR90" s="39"/>
      <c r="AS90" s="39"/>
      <c r="AT90" s="54"/>
      <c r="AV90" s="1"/>
    </row>
    <row r="91" spans="1:48" s="26" customFormat="1" ht="15" x14ac:dyDescent="0.25">
      <c r="A91" s="1">
        <v>9</v>
      </c>
      <c r="B91" s="1">
        <v>9</v>
      </c>
      <c r="C91" s="64" t="s">
        <v>95</v>
      </c>
      <c r="D91" s="29" t="s">
        <v>63</v>
      </c>
      <c r="E91" s="29"/>
      <c r="F91" s="29"/>
      <c r="G91" s="29">
        <v>249</v>
      </c>
      <c r="H91" s="29">
        <v>246</v>
      </c>
      <c r="I91" s="29">
        <v>274</v>
      </c>
      <c r="J91" s="29"/>
      <c r="K91" s="32">
        <f t="shared" si="26"/>
        <v>769</v>
      </c>
      <c r="L91" s="32" t="s">
        <v>1133</v>
      </c>
      <c r="M91" s="32"/>
      <c r="N91" s="33">
        <f t="shared" si="27"/>
        <v>769.00850000000003</v>
      </c>
      <c r="O91" s="32">
        <f t="shared" si="28"/>
        <v>3</v>
      </c>
      <c r="P91" s="32">
        <f t="shared" ca="1" si="29"/>
        <v>0</v>
      </c>
      <c r="Q91" s="34" t="s">
        <v>25</v>
      </c>
      <c r="R91" s="35">
        <f t="shared" si="30"/>
        <v>0</v>
      </c>
      <c r="S91" s="36">
        <f t="shared" si="31"/>
        <v>769.30136000000005</v>
      </c>
      <c r="T91" s="36">
        <f t="shared" si="32"/>
        <v>769.30136000000005</v>
      </c>
      <c r="U91" s="35">
        <f t="shared" si="33"/>
        <v>0</v>
      </c>
      <c r="V91" s="35">
        <f t="shared" si="34"/>
        <v>769.30136000000005</v>
      </c>
      <c r="W91" s="29">
        <v>274</v>
      </c>
      <c r="X91" s="29">
        <v>249</v>
      </c>
      <c r="Y91" s="29">
        <v>246</v>
      </c>
      <c r="Z91" s="29">
        <v>0</v>
      </c>
      <c r="AA91" s="29">
        <v>0</v>
      </c>
      <c r="AB91" s="29">
        <v>0</v>
      </c>
      <c r="AD91" s="37">
        <v>0</v>
      </c>
      <c r="AE91" s="37">
        <v>0</v>
      </c>
      <c r="AF91" s="37">
        <v>0</v>
      </c>
      <c r="AG91" s="37">
        <v>0</v>
      </c>
      <c r="AH91" s="37"/>
      <c r="AI91" s="38">
        <f t="shared" ca="1" si="35"/>
        <v>249</v>
      </c>
      <c r="AJ91" s="39">
        <v>2</v>
      </c>
      <c r="AK91" s="40">
        <v>495.26510000000002</v>
      </c>
      <c r="AL91" s="41">
        <v>249</v>
      </c>
      <c r="AM91" s="32">
        <v>744</v>
      </c>
      <c r="AN91" s="38" t="str">
        <f t="shared" si="36"/>
        <v>-</v>
      </c>
      <c r="AO91" s="38" t="str">
        <f t="shared" si="37"/>
        <v>-</v>
      </c>
      <c r="AP91" s="38" t="str">
        <f t="shared" si="38"/>
        <v>-</v>
      </c>
      <c r="AQ91" s="39"/>
      <c r="AR91" s="39"/>
      <c r="AS91" s="39"/>
      <c r="AT91" s="54"/>
      <c r="AV91" s="1"/>
    </row>
    <row r="92" spans="1:48" s="26" customFormat="1" ht="15" x14ac:dyDescent="0.25">
      <c r="A92" s="1">
        <v>10</v>
      </c>
      <c r="B92" s="1">
        <v>10</v>
      </c>
      <c r="C92" s="64" t="s">
        <v>437</v>
      </c>
      <c r="D92" s="29" t="s">
        <v>63</v>
      </c>
      <c r="E92" s="29">
        <v>247</v>
      </c>
      <c r="F92" s="29"/>
      <c r="G92" s="29">
        <v>237</v>
      </c>
      <c r="H92" s="29">
        <v>271</v>
      </c>
      <c r="I92" s="29"/>
      <c r="J92" s="29"/>
      <c r="K92" s="32">
        <f t="shared" si="26"/>
        <v>755</v>
      </c>
      <c r="L92" s="32" t="s">
        <v>1133</v>
      </c>
      <c r="M92" s="32"/>
      <c r="N92" s="33">
        <f t="shared" si="27"/>
        <v>755.0086</v>
      </c>
      <c r="O92" s="32">
        <f t="shared" si="28"/>
        <v>3</v>
      </c>
      <c r="P92" s="32">
        <f t="shared" ca="1" si="29"/>
        <v>0</v>
      </c>
      <c r="Q92" s="34" t="s">
        <v>25</v>
      </c>
      <c r="R92" s="35">
        <f t="shared" si="30"/>
        <v>0</v>
      </c>
      <c r="S92" s="36">
        <f t="shared" si="31"/>
        <v>755.29806999999994</v>
      </c>
      <c r="T92" s="36">
        <f t="shared" si="32"/>
        <v>755.29807000000005</v>
      </c>
      <c r="U92" s="35">
        <f t="shared" si="33"/>
        <v>0</v>
      </c>
      <c r="V92" s="35">
        <f t="shared" si="34"/>
        <v>755.29807000000005</v>
      </c>
      <c r="W92" s="29">
        <v>271</v>
      </c>
      <c r="X92" s="29">
        <v>247</v>
      </c>
      <c r="Y92" s="29">
        <v>237</v>
      </c>
      <c r="Z92" s="29">
        <v>0</v>
      </c>
      <c r="AA92" s="29">
        <v>0</v>
      </c>
      <c r="AB92" s="29">
        <v>0</v>
      </c>
      <c r="AD92" s="37">
        <v>0</v>
      </c>
      <c r="AE92" s="37">
        <v>0</v>
      </c>
      <c r="AF92" s="37">
        <v>0</v>
      </c>
      <c r="AG92" s="37">
        <v>0</v>
      </c>
      <c r="AH92" s="37"/>
      <c r="AI92" s="38">
        <f t="shared" ca="1" si="35"/>
        <v>237</v>
      </c>
      <c r="AJ92" s="39">
        <v>3</v>
      </c>
      <c r="AK92" s="40">
        <v>755.2901700000001</v>
      </c>
      <c r="AL92" s="41">
        <v>271</v>
      </c>
      <c r="AM92" s="32">
        <v>789</v>
      </c>
      <c r="AN92" s="38" t="str">
        <f t="shared" si="36"/>
        <v>-</v>
      </c>
      <c r="AO92" s="38" t="str">
        <f t="shared" si="37"/>
        <v>-</v>
      </c>
      <c r="AP92" s="38" t="str">
        <f t="shared" si="38"/>
        <v>-</v>
      </c>
      <c r="AQ92" s="39"/>
      <c r="AR92" s="39"/>
      <c r="AS92" s="39"/>
      <c r="AT92" s="54"/>
      <c r="AV92" s="1"/>
    </row>
    <row r="93" spans="1:48" s="26" customFormat="1" ht="15" x14ac:dyDescent="0.25">
      <c r="A93" s="1">
        <v>11</v>
      </c>
      <c r="B93" s="1">
        <v>11</v>
      </c>
      <c r="C93" s="64" t="s">
        <v>438</v>
      </c>
      <c r="D93" s="29" t="s">
        <v>386</v>
      </c>
      <c r="E93" s="29">
        <v>195</v>
      </c>
      <c r="F93" s="29"/>
      <c r="G93" s="29">
        <v>218</v>
      </c>
      <c r="H93" s="29">
        <v>228</v>
      </c>
      <c r="I93" s="29"/>
      <c r="J93" s="29"/>
      <c r="K93" s="32">
        <f t="shared" si="26"/>
        <v>641</v>
      </c>
      <c r="L93" s="32" t="s">
        <v>1133</v>
      </c>
      <c r="M93" s="32"/>
      <c r="N93" s="33">
        <f t="shared" si="27"/>
        <v>641.00869999999998</v>
      </c>
      <c r="O93" s="32">
        <f t="shared" si="28"/>
        <v>3</v>
      </c>
      <c r="P93" s="32">
        <f t="shared" ca="1" si="29"/>
        <v>0</v>
      </c>
      <c r="Q93" s="34" t="s">
        <v>25</v>
      </c>
      <c r="R93" s="35">
        <f t="shared" si="30"/>
        <v>0</v>
      </c>
      <c r="S93" s="36">
        <f t="shared" si="31"/>
        <v>641.2517499999999</v>
      </c>
      <c r="T93" s="36">
        <f t="shared" si="32"/>
        <v>641.2517499999999</v>
      </c>
      <c r="U93" s="35">
        <f t="shared" si="33"/>
        <v>0</v>
      </c>
      <c r="V93" s="35">
        <f t="shared" si="34"/>
        <v>641.2517499999999</v>
      </c>
      <c r="W93" s="29">
        <v>228</v>
      </c>
      <c r="X93" s="29">
        <v>218</v>
      </c>
      <c r="Y93" s="29">
        <v>195</v>
      </c>
      <c r="Z93" s="29">
        <v>0</v>
      </c>
      <c r="AA93" s="29">
        <v>0</v>
      </c>
      <c r="AB93" s="29">
        <v>0</v>
      </c>
      <c r="AD93" s="37">
        <v>0</v>
      </c>
      <c r="AE93" s="37">
        <v>0</v>
      </c>
      <c r="AF93" s="37">
        <v>0</v>
      </c>
      <c r="AG93" s="37">
        <v>0</v>
      </c>
      <c r="AH93" s="37"/>
      <c r="AI93" s="38">
        <f t="shared" ca="1" si="35"/>
        <v>218</v>
      </c>
      <c r="AJ93" s="39">
        <v>3</v>
      </c>
      <c r="AK93" s="40">
        <v>641.24374999999986</v>
      </c>
      <c r="AL93" s="41">
        <v>228</v>
      </c>
      <c r="AM93" s="32">
        <v>674</v>
      </c>
      <c r="AN93" s="38" t="str">
        <f t="shared" si="36"/>
        <v>-</v>
      </c>
      <c r="AO93" s="38" t="str">
        <f t="shared" si="37"/>
        <v>-</v>
      </c>
      <c r="AP93" s="38" t="str">
        <f t="shared" si="38"/>
        <v>-</v>
      </c>
      <c r="AQ93" s="39"/>
      <c r="AR93" s="39"/>
      <c r="AS93" s="39"/>
      <c r="AT93" s="54"/>
      <c r="AV93" s="1"/>
    </row>
    <row r="94" spans="1:48" s="26" customFormat="1" ht="15" x14ac:dyDescent="0.25">
      <c r="A94" s="1">
        <v>12</v>
      </c>
      <c r="B94" s="1">
        <v>12</v>
      </c>
      <c r="C94" s="64" t="s">
        <v>159</v>
      </c>
      <c r="D94" s="29" t="s">
        <v>161</v>
      </c>
      <c r="E94" s="29">
        <v>159</v>
      </c>
      <c r="F94" s="29">
        <v>180</v>
      </c>
      <c r="G94" s="29">
        <v>170</v>
      </c>
      <c r="H94" s="29">
        <v>201</v>
      </c>
      <c r="I94" s="29">
        <v>250</v>
      </c>
      <c r="J94" s="29"/>
      <c r="K94" s="32">
        <f t="shared" si="26"/>
        <v>631</v>
      </c>
      <c r="L94" s="32" t="s">
        <v>1133</v>
      </c>
      <c r="M94" s="32"/>
      <c r="N94" s="33">
        <f t="shared" si="27"/>
        <v>631.00879999999995</v>
      </c>
      <c r="O94" s="32">
        <f t="shared" si="28"/>
        <v>5</v>
      </c>
      <c r="P94" s="32">
        <f t="shared" ca="1" si="29"/>
        <v>0</v>
      </c>
      <c r="Q94" s="34" t="s">
        <v>25</v>
      </c>
      <c r="R94" s="35">
        <f t="shared" si="30"/>
        <v>0</v>
      </c>
      <c r="S94" s="36">
        <f t="shared" si="31"/>
        <v>631.27189999999996</v>
      </c>
      <c r="T94" s="36">
        <f t="shared" si="32"/>
        <v>631.27189999999996</v>
      </c>
      <c r="U94" s="35">
        <f t="shared" si="33"/>
        <v>0</v>
      </c>
      <c r="V94" s="35">
        <f t="shared" si="34"/>
        <v>631.27208589999998</v>
      </c>
      <c r="W94" s="29">
        <v>250</v>
      </c>
      <c r="X94" s="29">
        <v>201</v>
      </c>
      <c r="Y94" s="29">
        <v>180</v>
      </c>
      <c r="Z94" s="29">
        <v>170</v>
      </c>
      <c r="AA94" s="29">
        <v>159</v>
      </c>
      <c r="AB94" s="29">
        <v>0</v>
      </c>
      <c r="AD94" s="37">
        <v>0</v>
      </c>
      <c r="AE94" s="37">
        <v>0</v>
      </c>
      <c r="AF94" s="37">
        <v>0</v>
      </c>
      <c r="AG94" s="37">
        <v>0</v>
      </c>
      <c r="AH94" s="37"/>
      <c r="AI94" s="38">
        <f t="shared" ca="1" si="35"/>
        <v>170</v>
      </c>
      <c r="AJ94" s="39">
        <v>4</v>
      </c>
      <c r="AK94" s="40">
        <v>551.21265900000014</v>
      </c>
      <c r="AL94" s="41">
        <v>201</v>
      </c>
      <c r="AM94" s="32">
        <v>582</v>
      </c>
      <c r="AN94" s="38" t="str">
        <f t="shared" si="36"/>
        <v>-</v>
      </c>
      <c r="AO94" s="38" t="str">
        <f t="shared" si="37"/>
        <v>-</v>
      </c>
      <c r="AP94" s="38" t="str">
        <f t="shared" si="38"/>
        <v>-</v>
      </c>
      <c r="AQ94" s="39"/>
      <c r="AR94" s="39"/>
      <c r="AS94" s="39"/>
      <c r="AT94" s="54"/>
      <c r="AV94" s="1"/>
    </row>
    <row r="95" spans="1:48" s="26" customFormat="1" ht="15" x14ac:dyDescent="0.25">
      <c r="A95" s="1">
        <v>13</v>
      </c>
      <c r="B95" s="1">
        <v>13</v>
      </c>
      <c r="C95" s="64" t="s">
        <v>439</v>
      </c>
      <c r="D95" s="29" t="s">
        <v>124</v>
      </c>
      <c r="E95" s="29">
        <v>205</v>
      </c>
      <c r="F95" s="29">
        <v>202</v>
      </c>
      <c r="G95" s="29">
        <v>190</v>
      </c>
      <c r="H95" s="29"/>
      <c r="I95" s="29"/>
      <c r="J95" s="29"/>
      <c r="K95" s="32">
        <f t="shared" si="26"/>
        <v>597</v>
      </c>
      <c r="L95" s="32" t="s">
        <v>1133</v>
      </c>
      <c r="M95" s="32"/>
      <c r="N95" s="33">
        <f t="shared" si="27"/>
        <v>597.00890000000004</v>
      </c>
      <c r="O95" s="32">
        <f t="shared" si="28"/>
        <v>3</v>
      </c>
      <c r="P95" s="32">
        <f t="shared" ca="1" si="29"/>
        <v>0</v>
      </c>
      <c r="Q95" s="34" t="s">
        <v>25</v>
      </c>
      <c r="R95" s="35">
        <f t="shared" si="30"/>
        <v>0</v>
      </c>
      <c r="S95" s="36">
        <f t="shared" si="31"/>
        <v>597.22709999999995</v>
      </c>
      <c r="T95" s="36">
        <f t="shared" si="32"/>
        <v>597.22710000000006</v>
      </c>
      <c r="U95" s="35">
        <f t="shared" si="33"/>
        <v>0</v>
      </c>
      <c r="V95" s="35">
        <f t="shared" si="34"/>
        <v>597.22710000000006</v>
      </c>
      <c r="W95" s="29">
        <v>205</v>
      </c>
      <c r="X95" s="29">
        <v>202</v>
      </c>
      <c r="Y95" s="29">
        <v>190</v>
      </c>
      <c r="Z95" s="29">
        <v>0</v>
      </c>
      <c r="AA95" s="29">
        <v>0</v>
      </c>
      <c r="AB95" s="29">
        <v>0</v>
      </c>
      <c r="AD95" s="37">
        <v>0</v>
      </c>
      <c r="AE95" s="37">
        <v>0</v>
      </c>
      <c r="AF95" s="37">
        <v>0</v>
      </c>
      <c r="AG95" s="37">
        <v>0</v>
      </c>
      <c r="AH95" s="37"/>
      <c r="AI95" s="38">
        <f t="shared" ca="1" si="35"/>
        <v>190</v>
      </c>
      <c r="AJ95" s="39">
        <v>3</v>
      </c>
      <c r="AK95" s="40">
        <v>597.21900000000005</v>
      </c>
      <c r="AL95" s="41">
        <v>205</v>
      </c>
      <c r="AM95" s="32">
        <v>612</v>
      </c>
      <c r="AN95" s="38" t="str">
        <f t="shared" si="36"/>
        <v>-</v>
      </c>
      <c r="AO95" s="38" t="str">
        <f t="shared" si="37"/>
        <v>-</v>
      </c>
      <c r="AP95" s="38" t="str">
        <f t="shared" si="38"/>
        <v>-</v>
      </c>
      <c r="AQ95" s="39"/>
      <c r="AR95" s="39"/>
      <c r="AS95" s="39"/>
      <c r="AT95" s="54"/>
      <c r="AV95" s="1"/>
    </row>
    <row r="96" spans="1:48" s="26" customFormat="1" ht="15" x14ac:dyDescent="0.25">
      <c r="A96" s="1">
        <v>14</v>
      </c>
      <c r="B96" s="1">
        <v>14</v>
      </c>
      <c r="C96" s="64" t="s">
        <v>227</v>
      </c>
      <c r="D96" s="29" t="s">
        <v>167</v>
      </c>
      <c r="E96" s="29">
        <v>147</v>
      </c>
      <c r="F96" s="29">
        <v>143</v>
      </c>
      <c r="G96" s="29">
        <v>148</v>
      </c>
      <c r="H96" s="29">
        <v>174</v>
      </c>
      <c r="I96" s="29">
        <v>222</v>
      </c>
      <c r="J96" s="29"/>
      <c r="K96" s="32">
        <f t="shared" si="26"/>
        <v>544</v>
      </c>
      <c r="L96" s="32" t="s">
        <v>1133</v>
      </c>
      <c r="M96" s="32"/>
      <c r="N96" s="33">
        <f t="shared" si="27"/>
        <v>544.00900000000001</v>
      </c>
      <c r="O96" s="32">
        <f t="shared" si="28"/>
        <v>5</v>
      </c>
      <c r="P96" s="32">
        <f t="shared" ca="1" si="29"/>
        <v>0</v>
      </c>
      <c r="Q96" s="34" t="s">
        <v>25</v>
      </c>
      <c r="R96" s="35">
        <f t="shared" si="30"/>
        <v>0</v>
      </c>
      <c r="S96" s="36">
        <f t="shared" si="31"/>
        <v>544.24088000000006</v>
      </c>
      <c r="T96" s="36">
        <f t="shared" si="32"/>
        <v>544.24087999999995</v>
      </c>
      <c r="U96" s="35">
        <f t="shared" si="33"/>
        <v>0</v>
      </c>
      <c r="V96" s="35">
        <f t="shared" si="34"/>
        <v>544.24104129999989</v>
      </c>
      <c r="W96" s="29">
        <v>222</v>
      </c>
      <c r="X96" s="29">
        <v>174</v>
      </c>
      <c r="Y96" s="29">
        <v>148</v>
      </c>
      <c r="Z96" s="29">
        <v>147</v>
      </c>
      <c r="AA96" s="29">
        <v>143</v>
      </c>
      <c r="AB96" s="29">
        <v>0</v>
      </c>
      <c r="AD96" s="37">
        <v>0</v>
      </c>
      <c r="AE96" s="37">
        <v>0</v>
      </c>
      <c r="AF96" s="37">
        <v>0</v>
      </c>
      <c r="AG96" s="37">
        <v>0</v>
      </c>
      <c r="AH96" s="37"/>
      <c r="AI96" s="38">
        <f t="shared" ca="1" si="35"/>
        <v>148</v>
      </c>
      <c r="AJ96" s="39">
        <v>4</v>
      </c>
      <c r="AK96" s="40">
        <v>469.18181299999992</v>
      </c>
      <c r="AL96" s="41">
        <v>174</v>
      </c>
      <c r="AM96" s="32">
        <v>496</v>
      </c>
      <c r="AN96" s="38" t="str">
        <f t="shared" si="36"/>
        <v>-</v>
      </c>
      <c r="AO96" s="38" t="str">
        <f t="shared" si="37"/>
        <v>-</v>
      </c>
      <c r="AP96" s="38" t="str">
        <f t="shared" si="38"/>
        <v>-</v>
      </c>
      <c r="AQ96" s="39"/>
      <c r="AR96" s="39"/>
      <c r="AS96" s="39"/>
      <c r="AT96" s="54"/>
      <c r="AV96" s="1"/>
    </row>
    <row r="97" spans="1:48" s="26" customFormat="1" ht="15" x14ac:dyDescent="0.25">
      <c r="A97" s="1">
        <v>15</v>
      </c>
      <c r="B97" s="1">
        <v>15</v>
      </c>
      <c r="C97" s="64" t="s">
        <v>229</v>
      </c>
      <c r="D97" s="29" t="s">
        <v>24</v>
      </c>
      <c r="E97" s="29">
        <v>136</v>
      </c>
      <c r="F97" s="29"/>
      <c r="G97" s="29">
        <v>132</v>
      </c>
      <c r="H97" s="29">
        <v>166</v>
      </c>
      <c r="I97" s="29">
        <v>221</v>
      </c>
      <c r="J97" s="29"/>
      <c r="K97" s="32">
        <f t="shared" si="26"/>
        <v>523</v>
      </c>
      <c r="L97" s="32" t="s">
        <v>1133</v>
      </c>
      <c r="M97" s="32"/>
      <c r="N97" s="33">
        <f t="shared" si="27"/>
        <v>523.00909999999999</v>
      </c>
      <c r="O97" s="32">
        <f t="shared" si="28"/>
        <v>4</v>
      </c>
      <c r="P97" s="32">
        <f t="shared" ca="1" si="29"/>
        <v>0</v>
      </c>
      <c r="Q97" s="34" t="s">
        <v>25</v>
      </c>
      <c r="R97" s="35">
        <f t="shared" si="30"/>
        <v>0</v>
      </c>
      <c r="S97" s="36">
        <f t="shared" si="31"/>
        <v>523.23896000000002</v>
      </c>
      <c r="T97" s="36">
        <f t="shared" si="32"/>
        <v>523.23896000000002</v>
      </c>
      <c r="U97" s="35">
        <f t="shared" si="33"/>
        <v>0</v>
      </c>
      <c r="V97" s="35">
        <f t="shared" si="34"/>
        <v>523.23909200000003</v>
      </c>
      <c r="W97" s="29">
        <v>221</v>
      </c>
      <c r="X97" s="29">
        <v>166</v>
      </c>
      <c r="Y97" s="29">
        <v>136</v>
      </c>
      <c r="Z97" s="29">
        <v>132</v>
      </c>
      <c r="AA97" s="29">
        <v>0</v>
      </c>
      <c r="AB97" s="29">
        <v>0</v>
      </c>
      <c r="AD97" s="37">
        <v>0</v>
      </c>
      <c r="AE97" s="37">
        <v>0</v>
      </c>
      <c r="AF97" s="37">
        <v>0</v>
      </c>
      <c r="AG97" s="37">
        <v>0</v>
      </c>
      <c r="AH97" s="37"/>
      <c r="AI97" s="38">
        <f t="shared" ca="1" si="35"/>
        <v>132</v>
      </c>
      <c r="AJ97" s="39">
        <v>3</v>
      </c>
      <c r="AK97" s="40">
        <v>434.17212000000001</v>
      </c>
      <c r="AL97" s="41">
        <v>166</v>
      </c>
      <c r="AM97" s="32">
        <v>468</v>
      </c>
      <c r="AN97" s="38" t="str">
        <f t="shared" si="36"/>
        <v>-</v>
      </c>
      <c r="AO97" s="38" t="str">
        <f t="shared" si="37"/>
        <v>-</v>
      </c>
      <c r="AP97" s="38" t="str">
        <f t="shared" si="38"/>
        <v>-</v>
      </c>
      <c r="AQ97" s="39"/>
      <c r="AR97" s="39"/>
      <c r="AS97" s="39"/>
      <c r="AT97" s="54"/>
      <c r="AV97" s="1"/>
    </row>
    <row r="98" spans="1:48" s="26" customFormat="1" ht="15" x14ac:dyDescent="0.25">
      <c r="A98" s="1">
        <v>16</v>
      </c>
      <c r="B98" s="1">
        <v>16</v>
      </c>
      <c r="C98" s="64" t="s">
        <v>151</v>
      </c>
      <c r="D98" s="29" t="s">
        <v>42</v>
      </c>
      <c r="E98" s="29"/>
      <c r="F98" s="29"/>
      <c r="G98" s="29"/>
      <c r="H98" s="29">
        <v>221</v>
      </c>
      <c r="I98" s="29">
        <v>255</v>
      </c>
      <c r="J98" s="29"/>
      <c r="K98" s="32">
        <f t="shared" si="26"/>
        <v>476</v>
      </c>
      <c r="L98" s="32" t="s">
        <v>1133</v>
      </c>
      <c r="M98" s="32"/>
      <c r="N98" s="33">
        <f t="shared" si="27"/>
        <v>476.00920000000002</v>
      </c>
      <c r="O98" s="32">
        <f t="shared" si="28"/>
        <v>2</v>
      </c>
      <c r="P98" s="32">
        <f t="shared" ca="1" si="29"/>
        <v>0</v>
      </c>
      <c r="Q98" s="34" t="s">
        <v>25</v>
      </c>
      <c r="R98" s="35">
        <f t="shared" si="30"/>
        <v>0</v>
      </c>
      <c r="S98" s="36">
        <f t="shared" si="31"/>
        <v>476.27709999999996</v>
      </c>
      <c r="T98" s="36">
        <f t="shared" si="32"/>
        <v>476.27710000000002</v>
      </c>
      <c r="U98" s="35">
        <f t="shared" si="33"/>
        <v>0</v>
      </c>
      <c r="V98" s="35">
        <f t="shared" si="34"/>
        <v>476.27710000000002</v>
      </c>
      <c r="W98" s="29">
        <v>255</v>
      </c>
      <c r="X98" s="29">
        <v>221</v>
      </c>
      <c r="Y98" s="29">
        <v>0</v>
      </c>
      <c r="Z98" s="29">
        <v>0</v>
      </c>
      <c r="AA98" s="29">
        <v>0</v>
      </c>
      <c r="AB98" s="29">
        <v>0</v>
      </c>
      <c r="AD98" s="37">
        <v>0</v>
      </c>
      <c r="AE98" s="37">
        <v>0</v>
      </c>
      <c r="AF98" s="37">
        <v>0</v>
      </c>
      <c r="AG98" s="37">
        <v>0</v>
      </c>
      <c r="AH98" s="37"/>
      <c r="AI98" s="38">
        <f t="shared" ca="1" si="35"/>
        <v>0</v>
      </c>
      <c r="AJ98" s="39">
        <v>1</v>
      </c>
      <c r="AK98" s="40">
        <v>221.21080000000001</v>
      </c>
      <c r="AL98" s="41">
        <v>221</v>
      </c>
      <c r="AM98" s="32">
        <v>442</v>
      </c>
      <c r="AN98" s="38" t="str">
        <f t="shared" si="36"/>
        <v>-</v>
      </c>
      <c r="AO98" s="38" t="str">
        <f t="shared" si="37"/>
        <v>-</v>
      </c>
      <c r="AP98" s="38" t="str">
        <f t="shared" si="38"/>
        <v>-</v>
      </c>
      <c r="AQ98" s="39"/>
      <c r="AR98" s="39"/>
      <c r="AS98" s="39"/>
      <c r="AT98" s="54"/>
      <c r="AV98" s="1"/>
    </row>
    <row r="99" spans="1:48" s="26" customFormat="1" ht="15" x14ac:dyDescent="0.25">
      <c r="A99" s="1">
        <v>17</v>
      </c>
      <c r="B99" s="1">
        <v>17</v>
      </c>
      <c r="C99" s="64" t="s">
        <v>440</v>
      </c>
      <c r="D99" s="29" t="s">
        <v>63</v>
      </c>
      <c r="E99" s="29"/>
      <c r="F99" s="29">
        <v>221</v>
      </c>
      <c r="G99" s="29">
        <v>214</v>
      </c>
      <c r="H99" s="29"/>
      <c r="I99" s="29"/>
      <c r="J99" s="29"/>
      <c r="K99" s="32">
        <f t="shared" si="26"/>
        <v>435</v>
      </c>
      <c r="L99" s="32" t="s">
        <v>1133</v>
      </c>
      <c r="M99" s="32"/>
      <c r="N99" s="33">
        <f t="shared" si="27"/>
        <v>435.0093</v>
      </c>
      <c r="O99" s="32">
        <f t="shared" si="28"/>
        <v>2</v>
      </c>
      <c r="P99" s="32">
        <f t="shared" ca="1" si="29"/>
        <v>0</v>
      </c>
      <c r="Q99" s="34" t="s">
        <v>25</v>
      </c>
      <c r="R99" s="35">
        <f t="shared" si="30"/>
        <v>0</v>
      </c>
      <c r="S99" s="36">
        <f t="shared" si="31"/>
        <v>435.24239999999998</v>
      </c>
      <c r="T99" s="36">
        <f t="shared" si="32"/>
        <v>435.24240000000003</v>
      </c>
      <c r="U99" s="35">
        <f t="shared" si="33"/>
        <v>0</v>
      </c>
      <c r="V99" s="35">
        <f t="shared" si="34"/>
        <v>435.24240000000003</v>
      </c>
      <c r="W99" s="29">
        <v>221</v>
      </c>
      <c r="X99" s="29">
        <v>214</v>
      </c>
      <c r="Y99" s="29">
        <v>0</v>
      </c>
      <c r="Z99" s="29">
        <v>0</v>
      </c>
      <c r="AA99" s="29">
        <v>0</v>
      </c>
      <c r="AB99" s="29">
        <v>0</v>
      </c>
      <c r="AD99" s="37">
        <v>0</v>
      </c>
      <c r="AE99" s="37">
        <v>0</v>
      </c>
      <c r="AF99" s="37">
        <v>0</v>
      </c>
      <c r="AG99" s="37">
        <v>0</v>
      </c>
      <c r="AH99" s="37"/>
      <c r="AI99" s="38">
        <f t="shared" ca="1" si="35"/>
        <v>214</v>
      </c>
      <c r="AJ99" s="39">
        <v>2</v>
      </c>
      <c r="AK99" s="40">
        <v>435.23370000000006</v>
      </c>
      <c r="AL99" s="41">
        <v>221</v>
      </c>
      <c r="AM99" s="32">
        <v>656</v>
      </c>
      <c r="AN99" s="38" t="str">
        <f t="shared" si="36"/>
        <v>-</v>
      </c>
      <c r="AO99" s="38" t="str">
        <f t="shared" si="37"/>
        <v>-</v>
      </c>
      <c r="AP99" s="38" t="str">
        <f t="shared" si="38"/>
        <v>-</v>
      </c>
      <c r="AQ99" s="39"/>
      <c r="AR99" s="39"/>
      <c r="AS99" s="39"/>
      <c r="AT99" s="54"/>
      <c r="AV99" s="1"/>
    </row>
    <row r="100" spans="1:48" s="26" customFormat="1" ht="15" x14ac:dyDescent="0.25">
      <c r="A100" s="1">
        <v>18</v>
      </c>
      <c r="B100" s="1">
        <v>18</v>
      </c>
      <c r="C100" s="64" t="s">
        <v>441</v>
      </c>
      <c r="D100" s="29" t="s">
        <v>167</v>
      </c>
      <c r="E100" s="29">
        <v>135</v>
      </c>
      <c r="F100" s="29"/>
      <c r="G100" s="29">
        <v>117</v>
      </c>
      <c r="H100" s="29">
        <v>163</v>
      </c>
      <c r="I100" s="29"/>
      <c r="J100" s="29"/>
      <c r="K100" s="32">
        <f t="shared" si="26"/>
        <v>415</v>
      </c>
      <c r="L100" s="32" t="s">
        <v>1133</v>
      </c>
      <c r="M100" s="32"/>
      <c r="N100" s="33">
        <f t="shared" si="27"/>
        <v>415.00940000000003</v>
      </c>
      <c r="O100" s="32">
        <f t="shared" si="28"/>
        <v>3</v>
      </c>
      <c r="P100" s="32">
        <f t="shared" ca="1" si="29"/>
        <v>0</v>
      </c>
      <c r="Q100" s="34" t="s">
        <v>25</v>
      </c>
      <c r="R100" s="35">
        <f t="shared" si="30"/>
        <v>0</v>
      </c>
      <c r="S100" s="36">
        <f t="shared" si="31"/>
        <v>415.17766999999998</v>
      </c>
      <c r="T100" s="36">
        <f t="shared" si="32"/>
        <v>415.17767000000003</v>
      </c>
      <c r="U100" s="35">
        <f t="shared" si="33"/>
        <v>0</v>
      </c>
      <c r="V100" s="35">
        <f t="shared" si="34"/>
        <v>415.17767000000003</v>
      </c>
      <c r="W100" s="29">
        <v>163</v>
      </c>
      <c r="X100" s="29">
        <v>135</v>
      </c>
      <c r="Y100" s="29">
        <v>117</v>
      </c>
      <c r="Z100" s="29">
        <v>0</v>
      </c>
      <c r="AA100" s="29">
        <v>0</v>
      </c>
      <c r="AB100" s="29">
        <v>0</v>
      </c>
      <c r="AD100" s="37">
        <v>0</v>
      </c>
      <c r="AE100" s="37">
        <v>0</v>
      </c>
      <c r="AF100" s="37">
        <v>0</v>
      </c>
      <c r="AG100" s="37">
        <v>0</v>
      </c>
      <c r="AH100" s="37"/>
      <c r="AI100" s="38">
        <f t="shared" ca="1" si="35"/>
        <v>117</v>
      </c>
      <c r="AJ100" s="39">
        <v>3</v>
      </c>
      <c r="AK100" s="40">
        <v>415.16877000000005</v>
      </c>
      <c r="AL100" s="41">
        <v>163</v>
      </c>
      <c r="AM100" s="32">
        <v>461</v>
      </c>
      <c r="AN100" s="38" t="str">
        <f t="shared" si="36"/>
        <v>-</v>
      </c>
      <c r="AO100" s="38" t="str">
        <f t="shared" si="37"/>
        <v>-</v>
      </c>
      <c r="AP100" s="38" t="str">
        <f t="shared" si="38"/>
        <v>-</v>
      </c>
      <c r="AQ100" s="39"/>
      <c r="AR100" s="39"/>
      <c r="AS100" s="39"/>
      <c r="AT100" s="54"/>
      <c r="AV100" s="1"/>
    </row>
    <row r="101" spans="1:48" s="26" customFormat="1" ht="15" x14ac:dyDescent="0.25">
      <c r="A101" s="1">
        <v>19</v>
      </c>
      <c r="B101" s="1">
        <v>19</v>
      </c>
      <c r="C101" s="64" t="s">
        <v>208</v>
      </c>
      <c r="D101" s="29" t="s">
        <v>52</v>
      </c>
      <c r="E101" s="29">
        <v>182</v>
      </c>
      <c r="F101" s="29"/>
      <c r="G101" s="29"/>
      <c r="H101" s="29"/>
      <c r="I101" s="29">
        <v>229</v>
      </c>
      <c r="J101" s="29"/>
      <c r="K101" s="32">
        <f t="shared" si="26"/>
        <v>411</v>
      </c>
      <c r="L101" s="32" t="s">
        <v>1133</v>
      </c>
      <c r="M101" s="32"/>
      <c r="N101" s="33">
        <f t="shared" si="27"/>
        <v>411.0095</v>
      </c>
      <c r="O101" s="32">
        <f t="shared" si="28"/>
        <v>2</v>
      </c>
      <c r="P101" s="32">
        <f t="shared" ca="1" si="29"/>
        <v>0</v>
      </c>
      <c r="Q101" s="34" t="s">
        <v>25</v>
      </c>
      <c r="R101" s="35">
        <f t="shared" si="30"/>
        <v>0</v>
      </c>
      <c r="S101" s="36">
        <f t="shared" si="31"/>
        <v>411.24720000000002</v>
      </c>
      <c r="T101" s="36">
        <f t="shared" si="32"/>
        <v>411.24719999999996</v>
      </c>
      <c r="U101" s="35">
        <f t="shared" si="33"/>
        <v>0</v>
      </c>
      <c r="V101" s="35">
        <f t="shared" si="34"/>
        <v>411.24719999999996</v>
      </c>
      <c r="W101" s="29">
        <v>229</v>
      </c>
      <c r="X101" s="29">
        <v>182</v>
      </c>
      <c r="Y101" s="29">
        <v>0</v>
      </c>
      <c r="Z101" s="29">
        <v>0</v>
      </c>
      <c r="AA101" s="29">
        <v>0</v>
      </c>
      <c r="AB101" s="29">
        <v>0</v>
      </c>
      <c r="AD101" s="37">
        <v>0</v>
      </c>
      <c r="AE101" s="37">
        <v>0</v>
      </c>
      <c r="AF101" s="37">
        <v>0</v>
      </c>
      <c r="AG101" s="37">
        <v>0</v>
      </c>
      <c r="AH101" s="37"/>
      <c r="AI101" s="38">
        <f t="shared" ca="1" si="35"/>
        <v>0</v>
      </c>
      <c r="AJ101" s="39">
        <v>1</v>
      </c>
      <c r="AK101" s="40">
        <v>182.17139999999998</v>
      </c>
      <c r="AL101" s="41">
        <v>182</v>
      </c>
      <c r="AM101" s="32">
        <v>364</v>
      </c>
      <c r="AN101" s="38" t="str">
        <f t="shared" si="36"/>
        <v>-</v>
      </c>
      <c r="AO101" s="38" t="str">
        <f t="shared" si="37"/>
        <v>-</v>
      </c>
      <c r="AP101" s="38" t="str">
        <f t="shared" si="38"/>
        <v>-</v>
      </c>
      <c r="AQ101" s="39"/>
      <c r="AR101" s="39"/>
      <c r="AS101" s="39"/>
      <c r="AT101" s="54"/>
      <c r="AV101" s="1"/>
    </row>
    <row r="102" spans="1:48" s="26" customFormat="1" ht="15" x14ac:dyDescent="0.25">
      <c r="A102" s="1">
        <v>20</v>
      </c>
      <c r="B102" s="1">
        <v>20</v>
      </c>
      <c r="C102" s="64" t="s">
        <v>442</v>
      </c>
      <c r="D102" s="29" t="s">
        <v>63</v>
      </c>
      <c r="E102" s="29"/>
      <c r="F102" s="29">
        <v>207</v>
      </c>
      <c r="G102" s="29">
        <v>199</v>
      </c>
      <c r="H102" s="29"/>
      <c r="I102" s="29"/>
      <c r="J102" s="29"/>
      <c r="K102" s="32">
        <f t="shared" si="26"/>
        <v>406</v>
      </c>
      <c r="L102" s="32" t="s">
        <v>1133</v>
      </c>
      <c r="M102" s="32"/>
      <c r="N102" s="33">
        <f t="shared" si="27"/>
        <v>406.00959999999998</v>
      </c>
      <c r="O102" s="32">
        <f t="shared" si="28"/>
        <v>2</v>
      </c>
      <c r="P102" s="32">
        <f t="shared" ca="1" si="29"/>
        <v>0</v>
      </c>
      <c r="Q102" s="34" t="s">
        <v>25</v>
      </c>
      <c r="R102" s="35">
        <f t="shared" si="30"/>
        <v>0</v>
      </c>
      <c r="S102" s="36">
        <f t="shared" si="31"/>
        <v>406.2269</v>
      </c>
      <c r="T102" s="36">
        <f t="shared" si="32"/>
        <v>406.2269</v>
      </c>
      <c r="U102" s="35">
        <f t="shared" si="33"/>
        <v>0</v>
      </c>
      <c r="V102" s="35">
        <f t="shared" si="34"/>
        <v>406.2269</v>
      </c>
      <c r="W102" s="29">
        <v>207</v>
      </c>
      <c r="X102" s="29">
        <v>199</v>
      </c>
      <c r="Y102" s="29">
        <v>0</v>
      </c>
      <c r="Z102" s="29">
        <v>0</v>
      </c>
      <c r="AA102" s="29">
        <v>0</v>
      </c>
      <c r="AB102" s="29">
        <v>0</v>
      </c>
      <c r="AD102" s="37">
        <v>0</v>
      </c>
      <c r="AE102" s="37">
        <v>0</v>
      </c>
      <c r="AF102" s="37">
        <v>0</v>
      </c>
      <c r="AG102" s="37">
        <v>0</v>
      </c>
      <c r="AH102" s="37"/>
      <c r="AI102" s="38">
        <f t="shared" ca="1" si="35"/>
        <v>199</v>
      </c>
      <c r="AJ102" s="39">
        <v>2</v>
      </c>
      <c r="AK102" s="40">
        <v>406.21789999999999</v>
      </c>
      <c r="AL102" s="41">
        <v>207</v>
      </c>
      <c r="AM102" s="32">
        <v>613</v>
      </c>
      <c r="AN102" s="38" t="str">
        <f t="shared" si="36"/>
        <v>-</v>
      </c>
      <c r="AO102" s="38" t="str">
        <f t="shared" si="37"/>
        <v>-</v>
      </c>
      <c r="AP102" s="38" t="str">
        <f t="shared" si="38"/>
        <v>-</v>
      </c>
      <c r="AQ102" s="39"/>
      <c r="AR102" s="39"/>
      <c r="AS102" s="39"/>
      <c r="AT102" s="54"/>
      <c r="AV102" s="1"/>
    </row>
    <row r="103" spans="1:48" s="26" customFormat="1" ht="15" x14ac:dyDescent="0.25">
      <c r="A103" s="1">
        <v>21</v>
      </c>
      <c r="B103" s="1">
        <v>21</v>
      </c>
      <c r="C103" s="64" t="s">
        <v>443</v>
      </c>
      <c r="D103" s="29" t="s">
        <v>124</v>
      </c>
      <c r="E103" s="29"/>
      <c r="F103" s="29"/>
      <c r="G103" s="29">
        <v>183</v>
      </c>
      <c r="H103" s="29">
        <v>217</v>
      </c>
      <c r="I103" s="29"/>
      <c r="J103" s="29"/>
      <c r="K103" s="32">
        <f t="shared" si="26"/>
        <v>400</v>
      </c>
      <c r="L103" s="32" t="s">
        <v>1133</v>
      </c>
      <c r="M103" s="32"/>
      <c r="N103" s="33">
        <f t="shared" si="27"/>
        <v>400.00970000000001</v>
      </c>
      <c r="O103" s="32">
        <f t="shared" si="28"/>
        <v>2</v>
      </c>
      <c r="P103" s="32">
        <f t="shared" ca="1" si="29"/>
        <v>0</v>
      </c>
      <c r="Q103" s="34" t="s">
        <v>25</v>
      </c>
      <c r="R103" s="35">
        <f t="shared" si="30"/>
        <v>0</v>
      </c>
      <c r="S103" s="36">
        <f t="shared" si="31"/>
        <v>400.2353</v>
      </c>
      <c r="T103" s="36">
        <f t="shared" si="32"/>
        <v>400.2353</v>
      </c>
      <c r="U103" s="35">
        <f t="shared" si="33"/>
        <v>0</v>
      </c>
      <c r="V103" s="35">
        <f t="shared" si="34"/>
        <v>400.2353</v>
      </c>
      <c r="W103" s="29">
        <v>217</v>
      </c>
      <c r="X103" s="29">
        <v>183</v>
      </c>
      <c r="Y103" s="29">
        <v>0</v>
      </c>
      <c r="Z103" s="29">
        <v>0</v>
      </c>
      <c r="AA103" s="29">
        <v>0</v>
      </c>
      <c r="AB103" s="29">
        <v>0</v>
      </c>
      <c r="AD103" s="37">
        <v>0</v>
      </c>
      <c r="AE103" s="37">
        <v>0</v>
      </c>
      <c r="AF103" s="37">
        <v>0</v>
      </c>
      <c r="AG103" s="37">
        <v>0</v>
      </c>
      <c r="AH103" s="37"/>
      <c r="AI103" s="38">
        <f t="shared" ca="1" si="35"/>
        <v>183</v>
      </c>
      <c r="AJ103" s="39">
        <v>2</v>
      </c>
      <c r="AK103" s="40">
        <v>400.22620000000001</v>
      </c>
      <c r="AL103" s="41">
        <v>217</v>
      </c>
      <c r="AM103" s="32">
        <v>617</v>
      </c>
      <c r="AN103" s="38" t="str">
        <f t="shared" si="36"/>
        <v>-</v>
      </c>
      <c r="AO103" s="38" t="str">
        <f t="shared" si="37"/>
        <v>-</v>
      </c>
      <c r="AP103" s="38" t="str">
        <f t="shared" si="38"/>
        <v>-</v>
      </c>
      <c r="AQ103" s="39"/>
      <c r="AR103" s="39"/>
      <c r="AS103" s="39"/>
      <c r="AT103" s="54"/>
      <c r="AV103" s="1"/>
    </row>
    <row r="104" spans="1:48" s="26" customFormat="1" ht="15" x14ac:dyDescent="0.25">
      <c r="A104" s="1">
        <v>22</v>
      </c>
      <c r="B104" s="1">
        <v>22</v>
      </c>
      <c r="C104" s="64" t="s">
        <v>444</v>
      </c>
      <c r="D104" s="29" t="s">
        <v>69</v>
      </c>
      <c r="E104" s="29">
        <v>189</v>
      </c>
      <c r="F104" s="29"/>
      <c r="G104" s="29">
        <v>171</v>
      </c>
      <c r="H104" s="29"/>
      <c r="I104" s="29"/>
      <c r="J104" s="29"/>
      <c r="K104" s="32">
        <f t="shared" si="26"/>
        <v>360</v>
      </c>
      <c r="L104" s="32" t="s">
        <v>1133</v>
      </c>
      <c r="M104" s="32"/>
      <c r="N104" s="33">
        <f t="shared" si="27"/>
        <v>360.00979999999998</v>
      </c>
      <c r="O104" s="32">
        <f t="shared" si="28"/>
        <v>2</v>
      </c>
      <c r="P104" s="32">
        <f t="shared" ca="1" si="29"/>
        <v>0</v>
      </c>
      <c r="Q104" s="34" t="s">
        <v>25</v>
      </c>
      <c r="R104" s="35">
        <f t="shared" si="30"/>
        <v>0</v>
      </c>
      <c r="S104" s="36">
        <f t="shared" si="31"/>
        <v>360.20609999999999</v>
      </c>
      <c r="T104" s="36">
        <f t="shared" si="32"/>
        <v>360.20610000000005</v>
      </c>
      <c r="U104" s="35">
        <f t="shared" si="33"/>
        <v>0</v>
      </c>
      <c r="V104" s="35">
        <f t="shared" si="34"/>
        <v>360.20610000000005</v>
      </c>
      <c r="W104" s="29">
        <v>189</v>
      </c>
      <c r="X104" s="29">
        <v>171</v>
      </c>
      <c r="Y104" s="29">
        <v>0</v>
      </c>
      <c r="Z104" s="29">
        <v>0</v>
      </c>
      <c r="AA104" s="29">
        <v>0</v>
      </c>
      <c r="AB104" s="29">
        <v>0</v>
      </c>
      <c r="AD104" s="37">
        <v>0</v>
      </c>
      <c r="AE104" s="37">
        <v>0</v>
      </c>
      <c r="AF104" s="37">
        <v>0</v>
      </c>
      <c r="AG104" s="37">
        <v>0</v>
      </c>
      <c r="AH104" s="37"/>
      <c r="AI104" s="38">
        <f t="shared" ca="1" si="35"/>
        <v>171</v>
      </c>
      <c r="AJ104" s="39">
        <v>2</v>
      </c>
      <c r="AK104" s="40">
        <v>360.19690000000003</v>
      </c>
      <c r="AL104" s="41">
        <v>189</v>
      </c>
      <c r="AM104" s="32">
        <v>549</v>
      </c>
      <c r="AN104" s="38" t="str">
        <f t="shared" si="36"/>
        <v>-</v>
      </c>
      <c r="AO104" s="38" t="str">
        <f t="shared" si="37"/>
        <v>-</v>
      </c>
      <c r="AP104" s="38" t="str">
        <f t="shared" si="38"/>
        <v>-</v>
      </c>
      <c r="AQ104" s="39"/>
      <c r="AR104" s="39"/>
      <c r="AS104" s="39"/>
      <c r="AT104" s="54"/>
      <c r="AV104" s="1"/>
    </row>
    <row r="105" spans="1:48" s="26" customFormat="1" ht="15" x14ac:dyDescent="0.25">
      <c r="A105" s="1">
        <v>23</v>
      </c>
      <c r="B105" s="1">
        <v>23</v>
      </c>
      <c r="C105" s="64" t="s">
        <v>59</v>
      </c>
      <c r="D105" s="29" t="s">
        <v>31</v>
      </c>
      <c r="E105" s="29"/>
      <c r="F105" s="29"/>
      <c r="G105" s="29"/>
      <c r="H105" s="29"/>
      <c r="I105" s="29">
        <v>289</v>
      </c>
      <c r="J105" s="29"/>
      <c r="K105" s="32">
        <f t="shared" si="26"/>
        <v>289</v>
      </c>
      <c r="L105" s="32" t="s">
        <v>1133</v>
      </c>
      <c r="M105" s="32"/>
      <c r="N105" s="33">
        <f t="shared" si="27"/>
        <v>289.00990000000002</v>
      </c>
      <c r="O105" s="32">
        <f t="shared" si="28"/>
        <v>1</v>
      </c>
      <c r="P105" s="32" t="str">
        <f t="shared" ca="1" si="29"/>
        <v>Y</v>
      </c>
      <c r="Q105" s="34" t="s">
        <v>25</v>
      </c>
      <c r="R105" s="35">
        <f t="shared" si="30"/>
        <v>0</v>
      </c>
      <c r="S105" s="36">
        <f t="shared" si="31"/>
        <v>289.28899999999999</v>
      </c>
      <c r="T105" s="36">
        <f t="shared" si="32"/>
        <v>289.28899999999999</v>
      </c>
      <c r="U105" s="35">
        <f t="shared" si="33"/>
        <v>0</v>
      </c>
      <c r="V105" s="35">
        <f t="shared" si="34"/>
        <v>289.28899999999999</v>
      </c>
      <c r="W105" s="29">
        <v>289</v>
      </c>
      <c r="X105" s="29">
        <v>0</v>
      </c>
      <c r="Y105" s="29">
        <v>0</v>
      </c>
      <c r="Z105" s="29">
        <v>0</v>
      </c>
      <c r="AA105" s="29">
        <v>0</v>
      </c>
      <c r="AB105" s="29">
        <v>0</v>
      </c>
      <c r="AD105" s="37"/>
      <c r="AE105" s="37"/>
      <c r="AF105" s="37"/>
      <c r="AG105" s="37"/>
      <c r="AH105" s="37"/>
      <c r="AI105" s="38">
        <f t="shared" ca="1" si="35"/>
        <v>0</v>
      </c>
      <c r="AJ105" s="39"/>
      <c r="AK105" s="40"/>
      <c r="AL105" s="41"/>
      <c r="AM105" s="32"/>
      <c r="AN105" s="38" t="str">
        <f t="shared" si="36"/>
        <v>-</v>
      </c>
      <c r="AO105" s="38" t="str">
        <f t="shared" si="37"/>
        <v>-</v>
      </c>
      <c r="AP105" s="38" t="str">
        <f t="shared" si="38"/>
        <v>-</v>
      </c>
      <c r="AQ105" s="39"/>
      <c r="AR105" s="39"/>
      <c r="AS105" s="39"/>
      <c r="AT105" s="54"/>
      <c r="AV105" s="1"/>
    </row>
    <row r="106" spans="1:48" s="26" customFormat="1" ht="15" x14ac:dyDescent="0.25">
      <c r="A106" s="1">
        <v>24</v>
      </c>
      <c r="B106" s="1">
        <v>24</v>
      </c>
      <c r="C106" s="64" t="s">
        <v>445</v>
      </c>
      <c r="D106" s="29" t="s">
        <v>19</v>
      </c>
      <c r="E106" s="29">
        <v>282</v>
      </c>
      <c r="F106" s="29"/>
      <c r="G106" s="29"/>
      <c r="H106" s="29"/>
      <c r="I106" s="29"/>
      <c r="J106" s="29"/>
      <c r="K106" s="32">
        <f t="shared" si="26"/>
        <v>282</v>
      </c>
      <c r="L106" s="32" t="s">
        <v>1133</v>
      </c>
      <c r="M106" s="32"/>
      <c r="N106" s="33">
        <f t="shared" si="27"/>
        <v>282.01</v>
      </c>
      <c r="O106" s="32">
        <f t="shared" si="28"/>
        <v>1</v>
      </c>
      <c r="P106" s="32">
        <f t="shared" ca="1" si="29"/>
        <v>0</v>
      </c>
      <c r="Q106" s="34" t="s">
        <v>25</v>
      </c>
      <c r="R106" s="35">
        <f t="shared" si="30"/>
        <v>0</v>
      </c>
      <c r="S106" s="36">
        <f t="shared" si="31"/>
        <v>282.28199999999998</v>
      </c>
      <c r="T106" s="36">
        <f t="shared" si="32"/>
        <v>282.28199999999998</v>
      </c>
      <c r="U106" s="35">
        <f t="shared" si="33"/>
        <v>0</v>
      </c>
      <c r="V106" s="35">
        <f t="shared" si="34"/>
        <v>282.28199999999998</v>
      </c>
      <c r="W106" s="29">
        <v>282</v>
      </c>
      <c r="X106" s="29">
        <v>0</v>
      </c>
      <c r="Y106" s="29">
        <v>0</v>
      </c>
      <c r="Z106" s="29">
        <v>0</v>
      </c>
      <c r="AA106" s="29">
        <v>0</v>
      </c>
      <c r="AB106" s="29">
        <v>0</v>
      </c>
      <c r="AD106" s="37">
        <v>0</v>
      </c>
      <c r="AE106" s="37">
        <v>0</v>
      </c>
      <c r="AF106" s="37">
        <v>0</v>
      </c>
      <c r="AG106" s="37">
        <v>0</v>
      </c>
      <c r="AH106" s="37"/>
      <c r="AI106" s="38">
        <f t="shared" ca="1" si="35"/>
        <v>0</v>
      </c>
      <c r="AJ106" s="39">
        <v>1</v>
      </c>
      <c r="AK106" s="40">
        <v>282.27269999999999</v>
      </c>
      <c r="AL106" s="41">
        <v>282</v>
      </c>
      <c r="AM106" s="32">
        <v>564</v>
      </c>
      <c r="AN106" s="38" t="str">
        <f t="shared" si="36"/>
        <v>-</v>
      </c>
      <c r="AO106" s="38" t="str">
        <f t="shared" si="37"/>
        <v>-</v>
      </c>
      <c r="AP106" s="38" t="str">
        <f t="shared" si="38"/>
        <v>-</v>
      </c>
      <c r="AQ106" s="39"/>
      <c r="AR106" s="39"/>
      <c r="AS106" s="39"/>
      <c r="AT106" s="54"/>
      <c r="AV106" s="1"/>
    </row>
    <row r="107" spans="1:48" s="26" customFormat="1" ht="15" x14ac:dyDescent="0.25">
      <c r="A107" s="1">
        <v>25</v>
      </c>
      <c r="B107" s="1">
        <v>25</v>
      </c>
      <c r="C107" s="64" t="s">
        <v>446</v>
      </c>
      <c r="D107" s="29" t="s">
        <v>157</v>
      </c>
      <c r="E107" s="29">
        <v>281</v>
      </c>
      <c r="F107" s="29"/>
      <c r="G107" s="29"/>
      <c r="H107" s="29"/>
      <c r="I107" s="29"/>
      <c r="J107" s="29"/>
      <c r="K107" s="32">
        <f t="shared" si="26"/>
        <v>281</v>
      </c>
      <c r="L107" s="32" t="s">
        <v>1133</v>
      </c>
      <c r="M107" s="32"/>
      <c r="N107" s="33">
        <f t="shared" si="27"/>
        <v>281.01010000000002</v>
      </c>
      <c r="O107" s="32">
        <f t="shared" si="28"/>
        <v>1</v>
      </c>
      <c r="P107" s="32">
        <f t="shared" ca="1" si="29"/>
        <v>0</v>
      </c>
      <c r="Q107" s="34" t="s">
        <v>25</v>
      </c>
      <c r="R107" s="35">
        <f t="shared" si="30"/>
        <v>0</v>
      </c>
      <c r="S107" s="36">
        <f t="shared" si="31"/>
        <v>281.28099999999995</v>
      </c>
      <c r="T107" s="36">
        <f t="shared" si="32"/>
        <v>281.28100000000001</v>
      </c>
      <c r="U107" s="35">
        <f t="shared" si="33"/>
        <v>0</v>
      </c>
      <c r="V107" s="35">
        <f t="shared" si="34"/>
        <v>281.28100000000001</v>
      </c>
      <c r="W107" s="29">
        <v>281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D107" s="37">
        <v>0</v>
      </c>
      <c r="AE107" s="37">
        <v>0</v>
      </c>
      <c r="AF107" s="37">
        <v>0</v>
      </c>
      <c r="AG107" s="37">
        <v>0</v>
      </c>
      <c r="AH107" s="37"/>
      <c r="AI107" s="38">
        <f t="shared" ca="1" si="35"/>
        <v>0</v>
      </c>
      <c r="AJ107" s="39">
        <v>1</v>
      </c>
      <c r="AK107" s="40">
        <v>281.27159999999998</v>
      </c>
      <c r="AL107" s="41">
        <v>281</v>
      </c>
      <c r="AM107" s="32">
        <v>562</v>
      </c>
      <c r="AN107" s="38" t="str">
        <f t="shared" si="36"/>
        <v>-</v>
      </c>
      <c r="AO107" s="38" t="str">
        <f t="shared" si="37"/>
        <v>-</v>
      </c>
      <c r="AP107" s="38" t="str">
        <f t="shared" si="38"/>
        <v>-</v>
      </c>
      <c r="AQ107" s="39"/>
      <c r="AR107" s="39"/>
      <c r="AS107" s="39"/>
      <c r="AT107" s="54"/>
      <c r="AV107" s="1"/>
    </row>
    <row r="108" spans="1:48" s="26" customFormat="1" ht="15" x14ac:dyDescent="0.25">
      <c r="A108" s="1">
        <v>26</v>
      </c>
      <c r="B108" s="1">
        <v>26</v>
      </c>
      <c r="C108" s="64" t="s">
        <v>447</v>
      </c>
      <c r="D108" s="29" t="s">
        <v>49</v>
      </c>
      <c r="E108" s="29"/>
      <c r="F108" s="29"/>
      <c r="G108" s="29">
        <v>281</v>
      </c>
      <c r="H108" s="29"/>
      <c r="I108" s="29"/>
      <c r="J108" s="29"/>
      <c r="K108" s="32">
        <f t="shared" si="26"/>
        <v>281</v>
      </c>
      <c r="L108" s="32" t="s">
        <v>1133</v>
      </c>
      <c r="M108" s="32"/>
      <c r="N108" s="33">
        <f t="shared" si="27"/>
        <v>281.0102</v>
      </c>
      <c r="O108" s="32">
        <f t="shared" si="28"/>
        <v>1</v>
      </c>
      <c r="P108" s="32">
        <f t="shared" ca="1" si="29"/>
        <v>0</v>
      </c>
      <c r="Q108" s="34" t="s">
        <v>25</v>
      </c>
      <c r="R108" s="35">
        <f t="shared" si="30"/>
        <v>0</v>
      </c>
      <c r="S108" s="36">
        <f t="shared" si="31"/>
        <v>281.28099999999995</v>
      </c>
      <c r="T108" s="36">
        <f t="shared" si="32"/>
        <v>281.28100000000001</v>
      </c>
      <c r="U108" s="35">
        <f t="shared" si="33"/>
        <v>0</v>
      </c>
      <c r="V108" s="35">
        <f t="shared" si="34"/>
        <v>281.28100000000001</v>
      </c>
      <c r="W108" s="29">
        <v>281</v>
      </c>
      <c r="X108" s="29">
        <v>0</v>
      </c>
      <c r="Y108" s="29">
        <v>0</v>
      </c>
      <c r="Z108" s="29">
        <v>0</v>
      </c>
      <c r="AA108" s="29">
        <v>0</v>
      </c>
      <c r="AB108" s="29">
        <v>0</v>
      </c>
      <c r="AD108" s="37">
        <v>0</v>
      </c>
      <c r="AE108" s="37">
        <v>0</v>
      </c>
      <c r="AF108" s="37">
        <v>0</v>
      </c>
      <c r="AG108" s="37">
        <v>0</v>
      </c>
      <c r="AH108" s="37"/>
      <c r="AI108" s="38">
        <f t="shared" ca="1" si="35"/>
        <v>281</v>
      </c>
      <c r="AJ108" s="39">
        <v>1</v>
      </c>
      <c r="AK108" s="40">
        <v>281.2715</v>
      </c>
      <c r="AL108" s="41">
        <v>281</v>
      </c>
      <c r="AM108" s="32">
        <v>562</v>
      </c>
      <c r="AN108" s="38" t="str">
        <f t="shared" si="36"/>
        <v>-</v>
      </c>
      <c r="AO108" s="38" t="str">
        <f t="shared" si="37"/>
        <v>-</v>
      </c>
      <c r="AP108" s="38" t="str">
        <f t="shared" si="38"/>
        <v>-</v>
      </c>
      <c r="AQ108" s="39"/>
      <c r="AR108" s="39"/>
      <c r="AS108" s="39"/>
      <c r="AT108" s="54"/>
      <c r="AV108" s="1"/>
    </row>
    <row r="109" spans="1:48" s="26" customFormat="1" ht="15" x14ac:dyDescent="0.25">
      <c r="A109" s="1">
        <v>27</v>
      </c>
      <c r="B109" s="1">
        <v>27</v>
      </c>
      <c r="C109" s="64" t="s">
        <v>448</v>
      </c>
      <c r="D109" s="29" t="s">
        <v>19</v>
      </c>
      <c r="E109" s="29">
        <v>265</v>
      </c>
      <c r="F109" s="29"/>
      <c r="G109" s="29"/>
      <c r="H109" s="29"/>
      <c r="I109" s="29"/>
      <c r="J109" s="29"/>
      <c r="K109" s="32">
        <f t="shared" si="26"/>
        <v>265</v>
      </c>
      <c r="L109" s="32" t="s">
        <v>1133</v>
      </c>
      <c r="M109" s="32"/>
      <c r="N109" s="33">
        <f t="shared" si="27"/>
        <v>265.01029999999997</v>
      </c>
      <c r="O109" s="32">
        <f t="shared" si="28"/>
        <v>1</v>
      </c>
      <c r="P109" s="32">
        <f t="shared" ca="1" si="29"/>
        <v>0</v>
      </c>
      <c r="Q109" s="34" t="s">
        <v>25</v>
      </c>
      <c r="R109" s="35">
        <f t="shared" si="30"/>
        <v>0</v>
      </c>
      <c r="S109" s="36">
        <f t="shared" si="31"/>
        <v>265.26499999999999</v>
      </c>
      <c r="T109" s="36">
        <f t="shared" si="32"/>
        <v>265.26499999999999</v>
      </c>
      <c r="U109" s="35">
        <f t="shared" si="33"/>
        <v>0</v>
      </c>
      <c r="V109" s="35">
        <f t="shared" si="34"/>
        <v>265.26499999999999</v>
      </c>
      <c r="W109" s="29">
        <v>265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D109" s="37">
        <v>0</v>
      </c>
      <c r="AE109" s="37">
        <v>0</v>
      </c>
      <c r="AF109" s="37">
        <v>0</v>
      </c>
      <c r="AG109" s="37">
        <v>0</v>
      </c>
      <c r="AH109" s="37"/>
      <c r="AI109" s="38">
        <f t="shared" ca="1" si="35"/>
        <v>0</v>
      </c>
      <c r="AJ109" s="39">
        <v>1</v>
      </c>
      <c r="AK109" s="40">
        <v>265.25540000000001</v>
      </c>
      <c r="AL109" s="41">
        <v>265</v>
      </c>
      <c r="AM109" s="32">
        <v>530</v>
      </c>
      <c r="AN109" s="38" t="str">
        <f t="shared" si="36"/>
        <v>-</v>
      </c>
      <c r="AO109" s="38" t="str">
        <f t="shared" si="37"/>
        <v>-</v>
      </c>
      <c r="AP109" s="38" t="str">
        <f t="shared" si="38"/>
        <v>-</v>
      </c>
      <c r="AQ109" s="39"/>
      <c r="AR109" s="39"/>
      <c r="AS109" s="39"/>
      <c r="AT109" s="54"/>
      <c r="AV109" s="1"/>
    </row>
    <row r="110" spans="1:48" s="26" customFormat="1" ht="15" x14ac:dyDescent="0.25">
      <c r="A110" s="1">
        <v>28</v>
      </c>
      <c r="B110" s="1">
        <v>28</v>
      </c>
      <c r="C110" s="64" t="s">
        <v>449</v>
      </c>
      <c r="D110" s="29" t="s">
        <v>42</v>
      </c>
      <c r="E110" s="29">
        <v>254</v>
      </c>
      <c r="F110" s="29"/>
      <c r="G110" s="29"/>
      <c r="H110" s="29"/>
      <c r="I110" s="29"/>
      <c r="J110" s="29"/>
      <c r="K110" s="32">
        <f t="shared" si="26"/>
        <v>254</v>
      </c>
      <c r="L110" s="32" t="s">
        <v>1133</v>
      </c>
      <c r="M110" s="32"/>
      <c r="N110" s="33">
        <f t="shared" si="27"/>
        <v>254.0104</v>
      </c>
      <c r="O110" s="32">
        <f t="shared" si="28"/>
        <v>1</v>
      </c>
      <c r="P110" s="32">
        <f t="shared" ca="1" si="29"/>
        <v>0</v>
      </c>
      <c r="Q110" s="34" t="s">
        <v>25</v>
      </c>
      <c r="R110" s="35">
        <f t="shared" si="30"/>
        <v>0</v>
      </c>
      <c r="S110" s="36">
        <f t="shared" si="31"/>
        <v>254.25399999999996</v>
      </c>
      <c r="T110" s="36">
        <f t="shared" si="32"/>
        <v>254.25399999999999</v>
      </c>
      <c r="U110" s="35">
        <f t="shared" si="33"/>
        <v>0</v>
      </c>
      <c r="V110" s="35">
        <f t="shared" si="34"/>
        <v>254.25399999999999</v>
      </c>
      <c r="W110" s="29">
        <v>254</v>
      </c>
      <c r="X110" s="29">
        <v>0</v>
      </c>
      <c r="Y110" s="29">
        <v>0</v>
      </c>
      <c r="Z110" s="29">
        <v>0</v>
      </c>
      <c r="AA110" s="29">
        <v>0</v>
      </c>
      <c r="AB110" s="29">
        <v>0</v>
      </c>
      <c r="AD110" s="37">
        <v>0</v>
      </c>
      <c r="AE110" s="37">
        <v>0</v>
      </c>
      <c r="AF110" s="37">
        <v>0</v>
      </c>
      <c r="AG110" s="37">
        <v>0</v>
      </c>
      <c r="AH110" s="37"/>
      <c r="AI110" s="38">
        <f t="shared" ca="1" si="35"/>
        <v>0</v>
      </c>
      <c r="AJ110" s="39">
        <v>1</v>
      </c>
      <c r="AK110" s="40">
        <v>254.24429999999998</v>
      </c>
      <c r="AL110" s="41">
        <v>254</v>
      </c>
      <c r="AM110" s="32">
        <v>508</v>
      </c>
      <c r="AN110" s="38" t="str">
        <f t="shared" si="36"/>
        <v>-</v>
      </c>
      <c r="AO110" s="38" t="str">
        <f t="shared" si="37"/>
        <v>-</v>
      </c>
      <c r="AP110" s="38" t="str">
        <f t="shared" si="38"/>
        <v>-</v>
      </c>
      <c r="AQ110" s="39"/>
      <c r="AR110" s="39"/>
      <c r="AS110" s="39"/>
      <c r="AT110" s="54"/>
      <c r="AV110" s="1"/>
    </row>
    <row r="111" spans="1:48" s="26" customFormat="1" ht="15" x14ac:dyDescent="0.25">
      <c r="A111" s="1">
        <v>29</v>
      </c>
      <c r="B111" s="1">
        <v>29</v>
      </c>
      <c r="C111" s="64" t="s">
        <v>450</v>
      </c>
      <c r="D111" s="29" t="s">
        <v>114</v>
      </c>
      <c r="E111" s="29">
        <v>252</v>
      </c>
      <c r="F111" s="29"/>
      <c r="G111" s="29"/>
      <c r="H111" s="29"/>
      <c r="I111" s="29"/>
      <c r="J111" s="29"/>
      <c r="K111" s="32">
        <f t="shared" si="26"/>
        <v>252</v>
      </c>
      <c r="L111" s="32" t="s">
        <v>1133</v>
      </c>
      <c r="M111" s="32"/>
      <c r="N111" s="33">
        <f t="shared" si="27"/>
        <v>252.01050000000001</v>
      </c>
      <c r="O111" s="32">
        <f t="shared" si="28"/>
        <v>1</v>
      </c>
      <c r="P111" s="32">
        <f t="shared" ca="1" si="29"/>
        <v>0</v>
      </c>
      <c r="Q111" s="34" t="s">
        <v>25</v>
      </c>
      <c r="R111" s="35">
        <f t="shared" si="30"/>
        <v>0</v>
      </c>
      <c r="S111" s="36">
        <f t="shared" si="31"/>
        <v>252.25199999999998</v>
      </c>
      <c r="T111" s="36">
        <f t="shared" si="32"/>
        <v>252.25200000000001</v>
      </c>
      <c r="U111" s="35">
        <f t="shared" si="33"/>
        <v>0</v>
      </c>
      <c r="V111" s="35">
        <f t="shared" si="34"/>
        <v>252.25200000000001</v>
      </c>
      <c r="W111" s="29">
        <v>252</v>
      </c>
      <c r="X111" s="29">
        <v>0</v>
      </c>
      <c r="Y111" s="29">
        <v>0</v>
      </c>
      <c r="Z111" s="29">
        <v>0</v>
      </c>
      <c r="AA111" s="29">
        <v>0</v>
      </c>
      <c r="AB111" s="29">
        <v>0</v>
      </c>
      <c r="AD111" s="37">
        <v>0</v>
      </c>
      <c r="AE111" s="37">
        <v>0</v>
      </c>
      <c r="AF111" s="37">
        <v>0</v>
      </c>
      <c r="AG111" s="37">
        <v>0</v>
      </c>
      <c r="AH111" s="37"/>
      <c r="AI111" s="38">
        <f t="shared" ca="1" si="35"/>
        <v>0</v>
      </c>
      <c r="AJ111" s="39">
        <v>1</v>
      </c>
      <c r="AK111" s="40">
        <v>252.2422</v>
      </c>
      <c r="AL111" s="41">
        <v>252</v>
      </c>
      <c r="AM111" s="32">
        <v>504</v>
      </c>
      <c r="AN111" s="38" t="str">
        <f t="shared" si="36"/>
        <v>-</v>
      </c>
      <c r="AO111" s="38" t="str">
        <f t="shared" si="37"/>
        <v>-</v>
      </c>
      <c r="AP111" s="38" t="str">
        <f t="shared" si="38"/>
        <v>-</v>
      </c>
      <c r="AQ111" s="39"/>
      <c r="AR111" s="39"/>
      <c r="AS111" s="39"/>
      <c r="AT111" s="54"/>
      <c r="AV111" s="1"/>
    </row>
    <row r="112" spans="1:48" s="26" customFormat="1" ht="15" x14ac:dyDescent="0.25">
      <c r="A112" s="1">
        <v>30</v>
      </c>
      <c r="B112" s="1">
        <v>30</v>
      </c>
      <c r="C112" s="64" t="s">
        <v>451</v>
      </c>
      <c r="D112" s="29" t="s">
        <v>49</v>
      </c>
      <c r="E112" s="29">
        <v>248</v>
      </c>
      <c r="F112" s="29"/>
      <c r="G112" s="29"/>
      <c r="H112" s="29"/>
      <c r="I112" s="29"/>
      <c r="J112" s="29"/>
      <c r="K112" s="32">
        <f t="shared" si="26"/>
        <v>248</v>
      </c>
      <c r="L112" s="32" t="s">
        <v>1133</v>
      </c>
      <c r="M112" s="32"/>
      <c r="N112" s="33">
        <f t="shared" si="27"/>
        <v>248.01060000000001</v>
      </c>
      <c r="O112" s="32">
        <f t="shared" si="28"/>
        <v>1</v>
      </c>
      <c r="P112" s="32">
        <f t="shared" ca="1" si="29"/>
        <v>0</v>
      </c>
      <c r="Q112" s="34" t="s">
        <v>25</v>
      </c>
      <c r="R112" s="35">
        <f t="shared" si="30"/>
        <v>0</v>
      </c>
      <c r="S112" s="36">
        <f t="shared" si="31"/>
        <v>248.24799999999996</v>
      </c>
      <c r="T112" s="36">
        <f t="shared" si="32"/>
        <v>248.24799999999999</v>
      </c>
      <c r="U112" s="35">
        <f t="shared" si="33"/>
        <v>0</v>
      </c>
      <c r="V112" s="35">
        <f t="shared" si="34"/>
        <v>248.24799999999999</v>
      </c>
      <c r="W112" s="29">
        <v>248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D112" s="37">
        <v>0</v>
      </c>
      <c r="AE112" s="37">
        <v>0</v>
      </c>
      <c r="AF112" s="37">
        <v>0</v>
      </c>
      <c r="AG112" s="37">
        <v>0</v>
      </c>
      <c r="AH112" s="37"/>
      <c r="AI112" s="38">
        <f t="shared" ca="1" si="35"/>
        <v>0</v>
      </c>
      <c r="AJ112" s="39">
        <v>1</v>
      </c>
      <c r="AK112" s="40">
        <v>248.2381</v>
      </c>
      <c r="AL112" s="41">
        <v>248</v>
      </c>
      <c r="AM112" s="32">
        <v>496</v>
      </c>
      <c r="AN112" s="38" t="str">
        <f t="shared" si="36"/>
        <v>-</v>
      </c>
      <c r="AO112" s="38" t="str">
        <f t="shared" si="37"/>
        <v>-</v>
      </c>
      <c r="AP112" s="38" t="str">
        <f t="shared" si="38"/>
        <v>-</v>
      </c>
      <c r="AQ112" s="39"/>
      <c r="AR112" s="39"/>
      <c r="AS112" s="39"/>
      <c r="AT112" s="54"/>
      <c r="AV112" s="1"/>
    </row>
    <row r="113" spans="1:48" s="26" customFormat="1" ht="15" x14ac:dyDescent="0.25">
      <c r="A113" s="1">
        <v>31</v>
      </c>
      <c r="B113" s="1">
        <v>31</v>
      </c>
      <c r="C113" s="64" t="s">
        <v>452</v>
      </c>
      <c r="D113" s="29" t="s">
        <v>42</v>
      </c>
      <c r="E113" s="29"/>
      <c r="F113" s="29">
        <v>237</v>
      </c>
      <c r="G113" s="29"/>
      <c r="H113" s="29"/>
      <c r="I113" s="29"/>
      <c r="J113" s="29"/>
      <c r="K113" s="32">
        <f t="shared" si="26"/>
        <v>237</v>
      </c>
      <c r="L113" s="32" t="s">
        <v>1133</v>
      </c>
      <c r="M113" s="32"/>
      <c r="N113" s="33">
        <f t="shared" si="27"/>
        <v>237.01070000000001</v>
      </c>
      <c r="O113" s="32">
        <f t="shared" si="28"/>
        <v>1</v>
      </c>
      <c r="P113" s="32">
        <f t="shared" ca="1" si="29"/>
        <v>0</v>
      </c>
      <c r="Q113" s="34" t="s">
        <v>25</v>
      </c>
      <c r="R113" s="35">
        <f t="shared" si="30"/>
        <v>0</v>
      </c>
      <c r="S113" s="36">
        <f t="shared" si="31"/>
        <v>237.23699999999997</v>
      </c>
      <c r="T113" s="36">
        <f t="shared" si="32"/>
        <v>237.23699999999999</v>
      </c>
      <c r="U113" s="35">
        <f t="shared" si="33"/>
        <v>0</v>
      </c>
      <c r="V113" s="35">
        <f t="shared" si="34"/>
        <v>237.23699999999999</v>
      </c>
      <c r="W113" s="29">
        <v>237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D113" s="37">
        <v>0</v>
      </c>
      <c r="AE113" s="37">
        <v>0</v>
      </c>
      <c r="AF113" s="37">
        <v>0</v>
      </c>
      <c r="AG113" s="37">
        <v>0</v>
      </c>
      <c r="AH113" s="37"/>
      <c r="AI113" s="38">
        <f t="shared" ca="1" si="35"/>
        <v>0</v>
      </c>
      <c r="AJ113" s="39">
        <v>1</v>
      </c>
      <c r="AK113" s="40">
        <v>237.227</v>
      </c>
      <c r="AL113" s="41">
        <v>237</v>
      </c>
      <c r="AM113" s="32">
        <v>474</v>
      </c>
      <c r="AN113" s="38" t="str">
        <f t="shared" si="36"/>
        <v>-</v>
      </c>
      <c r="AO113" s="38" t="str">
        <f t="shared" si="37"/>
        <v>-</v>
      </c>
      <c r="AP113" s="38" t="str">
        <f t="shared" si="38"/>
        <v>-</v>
      </c>
      <c r="AQ113" s="39"/>
      <c r="AR113" s="39"/>
      <c r="AS113" s="39"/>
      <c r="AT113" s="54"/>
      <c r="AV113" s="1"/>
    </row>
    <row r="114" spans="1:48" s="26" customFormat="1" ht="15" x14ac:dyDescent="0.25">
      <c r="A114" s="1">
        <v>32</v>
      </c>
      <c r="B114" s="1">
        <v>32</v>
      </c>
      <c r="C114" s="64" t="s">
        <v>453</v>
      </c>
      <c r="D114" s="29" t="s">
        <v>49</v>
      </c>
      <c r="E114" s="29"/>
      <c r="F114" s="29"/>
      <c r="G114" s="29">
        <v>234</v>
      </c>
      <c r="H114" s="29"/>
      <c r="I114" s="29"/>
      <c r="J114" s="29"/>
      <c r="K114" s="32">
        <f t="shared" si="26"/>
        <v>234</v>
      </c>
      <c r="L114" s="32" t="s">
        <v>1133</v>
      </c>
      <c r="M114" s="32"/>
      <c r="N114" s="33">
        <f t="shared" si="27"/>
        <v>234.01079999999999</v>
      </c>
      <c r="O114" s="32">
        <f t="shared" si="28"/>
        <v>1</v>
      </c>
      <c r="P114" s="32">
        <f t="shared" ca="1" si="29"/>
        <v>0</v>
      </c>
      <c r="Q114" s="34" t="s">
        <v>25</v>
      </c>
      <c r="R114" s="35">
        <f t="shared" si="30"/>
        <v>0</v>
      </c>
      <c r="S114" s="36">
        <f t="shared" si="31"/>
        <v>234.23399999999998</v>
      </c>
      <c r="T114" s="36">
        <f t="shared" si="32"/>
        <v>234.23400000000001</v>
      </c>
      <c r="U114" s="35">
        <f t="shared" si="33"/>
        <v>0</v>
      </c>
      <c r="V114" s="35">
        <f t="shared" si="34"/>
        <v>234.23400000000001</v>
      </c>
      <c r="W114" s="29">
        <v>234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D114" s="37">
        <v>0</v>
      </c>
      <c r="AE114" s="37">
        <v>0</v>
      </c>
      <c r="AF114" s="37">
        <v>0</v>
      </c>
      <c r="AG114" s="37">
        <v>0</v>
      </c>
      <c r="AH114" s="37"/>
      <c r="AI114" s="38">
        <f t="shared" ca="1" si="35"/>
        <v>234</v>
      </c>
      <c r="AJ114" s="39">
        <v>1</v>
      </c>
      <c r="AK114" s="40">
        <v>234.22390000000001</v>
      </c>
      <c r="AL114" s="41">
        <v>234</v>
      </c>
      <c r="AM114" s="32">
        <v>468</v>
      </c>
      <c r="AN114" s="38" t="str">
        <f t="shared" si="36"/>
        <v>-</v>
      </c>
      <c r="AO114" s="38" t="str">
        <f t="shared" si="37"/>
        <v>-</v>
      </c>
      <c r="AP114" s="38" t="str">
        <f t="shared" si="38"/>
        <v>-</v>
      </c>
      <c r="AQ114" s="39"/>
      <c r="AR114" s="39"/>
      <c r="AS114" s="39"/>
      <c r="AT114" s="54"/>
      <c r="AV114" s="1"/>
    </row>
    <row r="115" spans="1:48" s="26" customFormat="1" ht="15" x14ac:dyDescent="0.25">
      <c r="A115" s="1">
        <v>33</v>
      </c>
      <c r="B115" s="1">
        <v>33</v>
      </c>
      <c r="C115" s="64" t="s">
        <v>454</v>
      </c>
      <c r="D115" s="29" t="s">
        <v>52</v>
      </c>
      <c r="E115" s="29"/>
      <c r="F115" s="29">
        <v>210</v>
      </c>
      <c r="G115" s="29"/>
      <c r="H115" s="29"/>
      <c r="I115" s="29"/>
      <c r="J115" s="29"/>
      <c r="K115" s="32">
        <f t="shared" si="26"/>
        <v>210</v>
      </c>
      <c r="L115" s="32" t="s">
        <v>1133</v>
      </c>
      <c r="M115" s="32"/>
      <c r="N115" s="33">
        <f t="shared" si="27"/>
        <v>210.01089999999999</v>
      </c>
      <c r="O115" s="32">
        <f t="shared" si="28"/>
        <v>1</v>
      </c>
      <c r="P115" s="32">
        <f t="shared" ca="1" si="29"/>
        <v>0</v>
      </c>
      <c r="Q115" s="34" t="s">
        <v>25</v>
      </c>
      <c r="R115" s="35">
        <f t="shared" si="30"/>
        <v>0</v>
      </c>
      <c r="S115" s="36">
        <f t="shared" si="31"/>
        <v>210.20999999999998</v>
      </c>
      <c r="T115" s="36">
        <f t="shared" si="32"/>
        <v>210.21</v>
      </c>
      <c r="U115" s="35">
        <f t="shared" si="33"/>
        <v>0</v>
      </c>
      <c r="V115" s="35">
        <f t="shared" si="34"/>
        <v>210.21</v>
      </c>
      <c r="W115" s="29">
        <v>210</v>
      </c>
      <c r="X115" s="29">
        <v>0</v>
      </c>
      <c r="Y115" s="29">
        <v>0</v>
      </c>
      <c r="Z115" s="29">
        <v>0</v>
      </c>
      <c r="AA115" s="29">
        <v>0</v>
      </c>
      <c r="AB115" s="29">
        <v>0</v>
      </c>
      <c r="AD115" s="37">
        <v>0</v>
      </c>
      <c r="AE115" s="37">
        <v>0</v>
      </c>
      <c r="AF115" s="37">
        <v>0</v>
      </c>
      <c r="AG115" s="37">
        <v>0</v>
      </c>
      <c r="AH115" s="37"/>
      <c r="AI115" s="38">
        <f t="shared" ca="1" si="35"/>
        <v>0</v>
      </c>
      <c r="AJ115" s="39">
        <v>1</v>
      </c>
      <c r="AK115" s="40">
        <v>210.19970000000001</v>
      </c>
      <c r="AL115" s="41">
        <v>210</v>
      </c>
      <c r="AM115" s="32">
        <v>420</v>
      </c>
      <c r="AN115" s="38" t="str">
        <f t="shared" si="36"/>
        <v>-</v>
      </c>
      <c r="AO115" s="38" t="str">
        <f t="shared" si="37"/>
        <v>-</v>
      </c>
      <c r="AP115" s="38" t="str">
        <f t="shared" si="38"/>
        <v>-</v>
      </c>
      <c r="AQ115" s="39"/>
      <c r="AR115" s="39"/>
      <c r="AS115" s="39"/>
      <c r="AT115" s="54"/>
      <c r="AV115" s="1"/>
    </row>
    <row r="116" spans="1:48" s="26" customFormat="1" ht="15" x14ac:dyDescent="0.25">
      <c r="A116" s="1">
        <v>34</v>
      </c>
      <c r="B116" s="1">
        <v>34</v>
      </c>
      <c r="C116" s="64" t="s">
        <v>455</v>
      </c>
      <c r="D116" s="29" t="s">
        <v>69</v>
      </c>
      <c r="E116" s="29"/>
      <c r="F116" s="29"/>
      <c r="G116" s="29">
        <v>195</v>
      </c>
      <c r="H116" s="29"/>
      <c r="I116" s="29"/>
      <c r="J116" s="29"/>
      <c r="K116" s="32">
        <f t="shared" si="26"/>
        <v>195</v>
      </c>
      <c r="L116" s="32" t="s">
        <v>1133</v>
      </c>
      <c r="M116" s="32"/>
      <c r="N116" s="33">
        <f t="shared" si="27"/>
        <v>195.011</v>
      </c>
      <c r="O116" s="32">
        <f t="shared" si="28"/>
        <v>1</v>
      </c>
      <c r="P116" s="32">
        <f t="shared" ca="1" si="29"/>
        <v>0</v>
      </c>
      <c r="Q116" s="34" t="s">
        <v>25</v>
      </c>
      <c r="R116" s="35">
        <f t="shared" si="30"/>
        <v>0</v>
      </c>
      <c r="S116" s="36">
        <f t="shared" si="31"/>
        <v>195.19499999999996</v>
      </c>
      <c r="T116" s="36">
        <f t="shared" si="32"/>
        <v>195.19499999999999</v>
      </c>
      <c r="U116" s="35">
        <f t="shared" si="33"/>
        <v>0</v>
      </c>
      <c r="V116" s="35">
        <f t="shared" si="34"/>
        <v>195.19499999999999</v>
      </c>
      <c r="W116" s="29">
        <v>195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D116" s="37">
        <v>0</v>
      </c>
      <c r="AE116" s="37">
        <v>0</v>
      </c>
      <c r="AF116" s="37">
        <v>0</v>
      </c>
      <c r="AG116" s="37">
        <v>0</v>
      </c>
      <c r="AH116" s="37"/>
      <c r="AI116" s="38">
        <f t="shared" ca="1" si="35"/>
        <v>195</v>
      </c>
      <c r="AJ116" s="39">
        <v>1</v>
      </c>
      <c r="AK116" s="40">
        <v>195.18459999999999</v>
      </c>
      <c r="AL116" s="41">
        <v>195</v>
      </c>
      <c r="AM116" s="32">
        <v>390</v>
      </c>
      <c r="AN116" s="38" t="str">
        <f t="shared" si="36"/>
        <v>-</v>
      </c>
      <c r="AO116" s="38" t="str">
        <f t="shared" si="37"/>
        <v>-</v>
      </c>
      <c r="AP116" s="38" t="str">
        <f t="shared" si="38"/>
        <v>-</v>
      </c>
      <c r="AQ116" s="39"/>
      <c r="AR116" s="39"/>
      <c r="AS116" s="39"/>
      <c r="AT116" s="54"/>
      <c r="AV116" s="1"/>
    </row>
    <row r="117" spans="1:48" s="26" customFormat="1" ht="15" x14ac:dyDescent="0.25">
      <c r="A117" s="1">
        <v>35</v>
      </c>
      <c r="B117" s="1">
        <v>35</v>
      </c>
      <c r="C117" s="64" t="s">
        <v>456</v>
      </c>
      <c r="D117" s="29" t="s">
        <v>31</v>
      </c>
      <c r="E117" s="29"/>
      <c r="F117" s="29">
        <v>183</v>
      </c>
      <c r="G117" s="29"/>
      <c r="H117" s="29"/>
      <c r="I117" s="29"/>
      <c r="J117" s="29"/>
      <c r="K117" s="32">
        <f t="shared" si="26"/>
        <v>183</v>
      </c>
      <c r="L117" s="32" t="s">
        <v>1133</v>
      </c>
      <c r="M117" s="32"/>
      <c r="N117" s="33">
        <f t="shared" si="27"/>
        <v>183.0111</v>
      </c>
      <c r="O117" s="32">
        <f t="shared" si="28"/>
        <v>1</v>
      </c>
      <c r="P117" s="32">
        <f t="shared" ca="1" si="29"/>
        <v>0</v>
      </c>
      <c r="Q117" s="34" t="s">
        <v>25</v>
      </c>
      <c r="R117" s="35">
        <f t="shared" si="30"/>
        <v>0</v>
      </c>
      <c r="S117" s="36">
        <f t="shared" si="31"/>
        <v>183.18299999999999</v>
      </c>
      <c r="T117" s="36">
        <f t="shared" si="32"/>
        <v>183.18299999999999</v>
      </c>
      <c r="U117" s="35">
        <f t="shared" si="33"/>
        <v>0</v>
      </c>
      <c r="V117" s="35">
        <f t="shared" si="34"/>
        <v>183.18299999999999</v>
      </c>
      <c r="W117" s="29">
        <v>183</v>
      </c>
      <c r="X117" s="29">
        <v>0</v>
      </c>
      <c r="Y117" s="29">
        <v>0</v>
      </c>
      <c r="Z117" s="29">
        <v>0</v>
      </c>
      <c r="AA117" s="29">
        <v>0</v>
      </c>
      <c r="AB117" s="29">
        <v>0</v>
      </c>
      <c r="AD117" s="37">
        <v>0</v>
      </c>
      <c r="AE117" s="37">
        <v>0</v>
      </c>
      <c r="AF117" s="37">
        <v>0</v>
      </c>
      <c r="AG117" s="37">
        <v>0</v>
      </c>
      <c r="AH117" s="37"/>
      <c r="AI117" s="38">
        <f t="shared" ca="1" si="35"/>
        <v>0</v>
      </c>
      <c r="AJ117" s="39">
        <v>1</v>
      </c>
      <c r="AK117" s="40">
        <v>183.17249999999999</v>
      </c>
      <c r="AL117" s="41">
        <v>183</v>
      </c>
      <c r="AM117" s="32">
        <v>366</v>
      </c>
      <c r="AN117" s="38" t="str">
        <f t="shared" si="36"/>
        <v>-</v>
      </c>
      <c r="AO117" s="38" t="str">
        <f t="shared" si="37"/>
        <v>-</v>
      </c>
      <c r="AP117" s="38" t="str">
        <f t="shared" si="38"/>
        <v>-</v>
      </c>
      <c r="AQ117" s="39"/>
      <c r="AR117" s="39"/>
      <c r="AS117" s="39"/>
      <c r="AT117" s="54"/>
      <c r="AV117" s="1"/>
    </row>
    <row r="118" spans="1:48" s="26" customFormat="1" ht="15" x14ac:dyDescent="0.25">
      <c r="A118" s="1">
        <v>36</v>
      </c>
      <c r="B118" s="1">
        <v>36</v>
      </c>
      <c r="C118" s="64" t="s">
        <v>457</v>
      </c>
      <c r="D118" s="29" t="s">
        <v>31</v>
      </c>
      <c r="E118" s="29"/>
      <c r="F118" s="29">
        <v>177</v>
      </c>
      <c r="G118" s="29"/>
      <c r="H118" s="29"/>
      <c r="I118" s="29"/>
      <c r="J118" s="29"/>
      <c r="K118" s="32">
        <f t="shared" si="26"/>
        <v>177</v>
      </c>
      <c r="L118" s="32" t="s">
        <v>1133</v>
      </c>
      <c r="M118" s="32"/>
      <c r="N118" s="33">
        <f t="shared" si="27"/>
        <v>177.0112</v>
      </c>
      <c r="O118" s="32">
        <f t="shared" si="28"/>
        <v>1</v>
      </c>
      <c r="P118" s="32">
        <f t="shared" ca="1" si="29"/>
        <v>0</v>
      </c>
      <c r="Q118" s="34" t="s">
        <v>25</v>
      </c>
      <c r="R118" s="35">
        <f t="shared" si="30"/>
        <v>0</v>
      </c>
      <c r="S118" s="36">
        <f t="shared" si="31"/>
        <v>177.17699999999999</v>
      </c>
      <c r="T118" s="36">
        <f t="shared" si="32"/>
        <v>177.17699999999999</v>
      </c>
      <c r="U118" s="35">
        <f t="shared" si="33"/>
        <v>0</v>
      </c>
      <c r="V118" s="35">
        <f t="shared" si="34"/>
        <v>177.17699999999999</v>
      </c>
      <c r="W118" s="29">
        <v>177</v>
      </c>
      <c r="X118" s="29">
        <v>0</v>
      </c>
      <c r="Y118" s="29">
        <v>0</v>
      </c>
      <c r="Z118" s="29">
        <v>0</v>
      </c>
      <c r="AA118" s="29">
        <v>0</v>
      </c>
      <c r="AB118" s="29">
        <v>0</v>
      </c>
      <c r="AD118" s="37">
        <v>0</v>
      </c>
      <c r="AE118" s="37">
        <v>0</v>
      </c>
      <c r="AF118" s="37">
        <v>0</v>
      </c>
      <c r="AG118" s="37">
        <v>0</v>
      </c>
      <c r="AH118" s="37"/>
      <c r="AI118" s="38">
        <f t="shared" ca="1" si="35"/>
        <v>0</v>
      </c>
      <c r="AJ118" s="39">
        <v>1</v>
      </c>
      <c r="AK118" s="40">
        <v>177.16629999999998</v>
      </c>
      <c r="AL118" s="41">
        <v>177</v>
      </c>
      <c r="AM118" s="32">
        <v>354</v>
      </c>
      <c r="AN118" s="38" t="str">
        <f t="shared" si="36"/>
        <v>-</v>
      </c>
      <c r="AO118" s="38" t="str">
        <f t="shared" si="37"/>
        <v>-</v>
      </c>
      <c r="AP118" s="38" t="str">
        <f t="shared" si="38"/>
        <v>-</v>
      </c>
      <c r="AQ118" s="39"/>
      <c r="AR118" s="39"/>
      <c r="AS118" s="39"/>
      <c r="AT118" s="54"/>
      <c r="AV118" s="1"/>
    </row>
    <row r="119" spans="1:48" s="26" customFormat="1" ht="15" x14ac:dyDescent="0.25">
      <c r="A119" s="1">
        <v>37</v>
      </c>
      <c r="B119" s="1">
        <v>37</v>
      </c>
      <c r="C119" s="64" t="s">
        <v>458</v>
      </c>
      <c r="D119" s="29" t="s">
        <v>19</v>
      </c>
      <c r="E119" s="29"/>
      <c r="F119" s="29">
        <v>161</v>
      </c>
      <c r="G119" s="29"/>
      <c r="H119" s="29"/>
      <c r="I119" s="29"/>
      <c r="J119" s="29"/>
      <c r="K119" s="32">
        <f t="shared" si="26"/>
        <v>161</v>
      </c>
      <c r="L119" s="32" t="s">
        <v>1133</v>
      </c>
      <c r="M119" s="32"/>
      <c r="N119" s="33">
        <f t="shared" si="27"/>
        <v>161.01130000000001</v>
      </c>
      <c r="O119" s="32">
        <f t="shared" si="28"/>
        <v>1</v>
      </c>
      <c r="P119" s="32">
        <f t="shared" ca="1" si="29"/>
        <v>0</v>
      </c>
      <c r="Q119" s="34" t="s">
        <v>25</v>
      </c>
      <c r="R119" s="35">
        <f t="shared" si="30"/>
        <v>0</v>
      </c>
      <c r="S119" s="36">
        <f t="shared" si="31"/>
        <v>161.16099999999997</v>
      </c>
      <c r="T119" s="36">
        <f t="shared" si="32"/>
        <v>161.161</v>
      </c>
      <c r="U119" s="35">
        <f t="shared" si="33"/>
        <v>0</v>
      </c>
      <c r="V119" s="35">
        <f t="shared" si="34"/>
        <v>161.161</v>
      </c>
      <c r="W119" s="29">
        <v>161</v>
      </c>
      <c r="X119" s="29">
        <v>0</v>
      </c>
      <c r="Y119" s="29">
        <v>0</v>
      </c>
      <c r="Z119" s="29">
        <v>0</v>
      </c>
      <c r="AA119" s="29">
        <v>0</v>
      </c>
      <c r="AB119" s="29">
        <v>0</v>
      </c>
      <c r="AD119" s="37">
        <v>0</v>
      </c>
      <c r="AE119" s="37">
        <v>0</v>
      </c>
      <c r="AF119" s="37">
        <v>0</v>
      </c>
      <c r="AG119" s="37">
        <v>0</v>
      </c>
      <c r="AH119" s="37"/>
      <c r="AI119" s="38">
        <f t="shared" ca="1" si="35"/>
        <v>0</v>
      </c>
      <c r="AJ119" s="39">
        <v>1</v>
      </c>
      <c r="AK119" s="40">
        <v>161.15020000000001</v>
      </c>
      <c r="AL119" s="41">
        <v>161</v>
      </c>
      <c r="AM119" s="32">
        <v>322</v>
      </c>
      <c r="AN119" s="38" t="str">
        <f t="shared" si="36"/>
        <v>-</v>
      </c>
      <c r="AO119" s="38" t="str">
        <f t="shared" si="37"/>
        <v>-</v>
      </c>
      <c r="AP119" s="38" t="str">
        <f t="shared" si="38"/>
        <v>-</v>
      </c>
      <c r="AQ119" s="39"/>
      <c r="AR119" s="39"/>
      <c r="AS119" s="39"/>
      <c r="AT119" s="54"/>
      <c r="AV119" s="1"/>
    </row>
    <row r="120" spans="1:48" s="26" customFormat="1" ht="15" x14ac:dyDescent="0.25">
      <c r="A120" s="1">
        <v>38</v>
      </c>
      <c r="B120" s="1">
        <v>38</v>
      </c>
      <c r="C120" s="64" t="s">
        <v>459</v>
      </c>
      <c r="D120" s="29" t="s">
        <v>31</v>
      </c>
      <c r="E120" s="29"/>
      <c r="F120" s="29">
        <v>142</v>
      </c>
      <c r="G120" s="29"/>
      <c r="H120" s="29"/>
      <c r="I120" s="29"/>
      <c r="J120" s="29"/>
      <c r="K120" s="32">
        <f t="shared" si="26"/>
        <v>142</v>
      </c>
      <c r="L120" s="32" t="s">
        <v>1133</v>
      </c>
      <c r="M120" s="32"/>
      <c r="N120" s="33">
        <f t="shared" si="27"/>
        <v>142.01140000000001</v>
      </c>
      <c r="O120" s="32">
        <f t="shared" si="28"/>
        <v>1</v>
      </c>
      <c r="P120" s="32">
        <f t="shared" ca="1" si="29"/>
        <v>0</v>
      </c>
      <c r="Q120" s="34" t="s">
        <v>25</v>
      </c>
      <c r="R120" s="35">
        <f t="shared" si="30"/>
        <v>0</v>
      </c>
      <c r="S120" s="36">
        <f t="shared" si="31"/>
        <v>142.142</v>
      </c>
      <c r="T120" s="36">
        <f t="shared" si="32"/>
        <v>142.142</v>
      </c>
      <c r="U120" s="35">
        <f t="shared" si="33"/>
        <v>0</v>
      </c>
      <c r="V120" s="35">
        <f t="shared" si="34"/>
        <v>142.142</v>
      </c>
      <c r="W120" s="29">
        <v>142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D120" s="37">
        <v>0</v>
      </c>
      <c r="AE120" s="37">
        <v>0</v>
      </c>
      <c r="AF120" s="37">
        <v>0</v>
      </c>
      <c r="AG120" s="37">
        <v>0</v>
      </c>
      <c r="AH120" s="37"/>
      <c r="AI120" s="38">
        <f t="shared" ca="1" si="35"/>
        <v>0</v>
      </c>
      <c r="AJ120" s="39">
        <v>1</v>
      </c>
      <c r="AK120" s="40">
        <v>142.1311</v>
      </c>
      <c r="AL120" s="41">
        <v>142</v>
      </c>
      <c r="AM120" s="32">
        <v>284</v>
      </c>
      <c r="AN120" s="38" t="str">
        <f t="shared" si="36"/>
        <v>-</v>
      </c>
      <c r="AO120" s="38" t="str">
        <f t="shared" si="37"/>
        <v>-</v>
      </c>
      <c r="AP120" s="38" t="str">
        <f t="shared" si="38"/>
        <v>-</v>
      </c>
      <c r="AQ120" s="39"/>
      <c r="AR120" s="39"/>
      <c r="AS120" s="39"/>
      <c r="AT120" s="54"/>
      <c r="AV120" s="1"/>
    </row>
    <row r="121" spans="1:48" s="26" customFormat="1" ht="15" x14ac:dyDescent="0.25">
      <c r="A121" s="1">
        <v>39</v>
      </c>
      <c r="B121" s="1">
        <v>39</v>
      </c>
      <c r="C121" s="64" t="s">
        <v>460</v>
      </c>
      <c r="D121" s="29" t="s">
        <v>31</v>
      </c>
      <c r="E121" s="29"/>
      <c r="F121" s="29"/>
      <c r="G121" s="29">
        <v>114</v>
      </c>
      <c r="H121" s="29"/>
      <c r="I121" s="29"/>
      <c r="J121" s="29"/>
      <c r="K121" s="32">
        <f t="shared" si="26"/>
        <v>114</v>
      </c>
      <c r="L121" s="32" t="s">
        <v>1133</v>
      </c>
      <c r="M121" s="32"/>
      <c r="N121" s="33">
        <f t="shared" si="27"/>
        <v>114.0115</v>
      </c>
      <c r="O121" s="32">
        <f t="shared" si="28"/>
        <v>1</v>
      </c>
      <c r="P121" s="32">
        <f t="shared" ca="1" si="29"/>
        <v>0</v>
      </c>
      <c r="Q121" s="34" t="s">
        <v>25</v>
      </c>
      <c r="R121" s="35">
        <f t="shared" si="30"/>
        <v>0</v>
      </c>
      <c r="S121" s="36">
        <f t="shared" si="31"/>
        <v>114.11399999999999</v>
      </c>
      <c r="T121" s="36">
        <f t="shared" si="32"/>
        <v>114.114</v>
      </c>
      <c r="U121" s="35">
        <f t="shared" si="33"/>
        <v>0</v>
      </c>
      <c r="V121" s="35">
        <f t="shared" si="34"/>
        <v>114.114</v>
      </c>
      <c r="W121" s="29">
        <v>114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D121" s="37">
        <v>0</v>
      </c>
      <c r="AE121" s="37">
        <v>0</v>
      </c>
      <c r="AF121" s="37">
        <v>0</v>
      </c>
      <c r="AG121" s="37">
        <v>0</v>
      </c>
      <c r="AH121" s="37"/>
      <c r="AI121" s="38">
        <f t="shared" ca="1" si="35"/>
        <v>114</v>
      </c>
      <c r="AJ121" s="39">
        <v>1</v>
      </c>
      <c r="AK121" s="40">
        <v>114.10300000000001</v>
      </c>
      <c r="AL121" s="41">
        <v>114</v>
      </c>
      <c r="AM121" s="32">
        <v>228</v>
      </c>
      <c r="AN121" s="38" t="str">
        <f t="shared" si="36"/>
        <v>-</v>
      </c>
      <c r="AO121" s="38" t="str">
        <f t="shared" si="37"/>
        <v>-</v>
      </c>
      <c r="AP121" s="38" t="str">
        <f t="shared" si="38"/>
        <v>-</v>
      </c>
      <c r="AQ121" s="39"/>
      <c r="AR121" s="39"/>
      <c r="AS121" s="39"/>
      <c r="AT121" s="54"/>
      <c r="AV121" s="1"/>
    </row>
    <row r="122" spans="1:48" ht="5.0999999999999996" customHeight="1" x14ac:dyDescent="0.25">
      <c r="A122" s="64"/>
      <c r="B122" s="1"/>
      <c r="C122" s="64"/>
      <c r="D122" s="29"/>
      <c r="E122" s="29"/>
      <c r="F122" s="29"/>
      <c r="G122" s="29"/>
      <c r="H122" s="29"/>
      <c r="I122" s="29"/>
      <c r="J122" s="29"/>
      <c r="K122" s="32"/>
      <c r="L122" s="27"/>
      <c r="M122" s="27"/>
      <c r="N122" s="32"/>
      <c r="O122" s="27"/>
      <c r="P122" s="27"/>
      <c r="R122" s="65"/>
      <c r="S122" s="65"/>
      <c r="T122" s="65"/>
      <c r="U122" s="65"/>
      <c r="V122" s="35"/>
      <c r="W122" s="35"/>
      <c r="X122" s="35"/>
      <c r="Y122" s="32"/>
      <c r="Z122" s="32"/>
      <c r="AA122" s="32"/>
      <c r="AB122" s="32"/>
      <c r="AL122" s="26"/>
      <c r="AM122" s="26"/>
      <c r="AN122" s="41"/>
      <c r="AO122" s="41"/>
      <c r="AP122" s="41"/>
      <c r="AQ122" s="41"/>
      <c r="AR122" s="41"/>
      <c r="AS122" s="41"/>
      <c r="AT122" s="30"/>
      <c r="AU122" s="26"/>
      <c r="AV122" s="1"/>
    </row>
    <row r="123" spans="1:48" ht="15" x14ac:dyDescent="0.25">
      <c r="A123" s="64"/>
      <c r="B123" s="1"/>
      <c r="C123" s="64"/>
      <c r="D123" s="29"/>
      <c r="E123" s="29"/>
      <c r="F123" s="27"/>
      <c r="G123" s="27"/>
      <c r="H123" s="27"/>
      <c r="I123" s="27"/>
      <c r="J123" s="27"/>
      <c r="K123" s="32"/>
      <c r="L123" s="27"/>
      <c r="M123" s="27"/>
      <c r="N123" s="32"/>
      <c r="O123" s="27"/>
      <c r="P123" s="27"/>
      <c r="R123" s="65"/>
      <c r="S123" s="65"/>
      <c r="T123" s="65"/>
      <c r="U123" s="65"/>
      <c r="V123" s="35"/>
      <c r="W123" s="35"/>
      <c r="X123" s="35"/>
      <c r="Y123" s="32"/>
      <c r="Z123" s="32"/>
      <c r="AA123" s="32"/>
      <c r="AB123" s="32"/>
      <c r="AL123" s="26"/>
      <c r="AM123" s="26"/>
      <c r="AN123" s="41"/>
      <c r="AO123" s="41"/>
      <c r="AP123" s="41"/>
      <c r="AQ123" s="41"/>
      <c r="AR123" s="41"/>
      <c r="AS123" s="41"/>
      <c r="AT123" s="30"/>
      <c r="AU123" s="26"/>
      <c r="AV123" s="1"/>
    </row>
    <row r="124" spans="1:48" ht="15" x14ac:dyDescent="0.25">
      <c r="A124" s="1"/>
      <c r="B124" s="1"/>
      <c r="C124" s="63" t="s">
        <v>35</v>
      </c>
      <c r="D124" s="29"/>
      <c r="E124" s="29"/>
      <c r="F124" s="27"/>
      <c r="G124" s="27"/>
      <c r="H124" s="27"/>
      <c r="I124" s="27"/>
      <c r="J124" s="27"/>
      <c r="K124" s="32"/>
      <c r="L124" s="27"/>
      <c r="M124" s="27"/>
      <c r="N124" s="32"/>
      <c r="O124" s="27"/>
      <c r="P124" s="27"/>
      <c r="Q124" s="56" t="str">
        <f>C124</f>
        <v>M45</v>
      </c>
      <c r="R124" s="65"/>
      <c r="S124" s="65"/>
      <c r="T124" s="65"/>
      <c r="U124" s="65"/>
      <c r="V124" s="35"/>
      <c r="W124" s="35"/>
      <c r="X124" s="35"/>
      <c r="Y124" s="32"/>
      <c r="Z124" s="32"/>
      <c r="AA124" s="32"/>
      <c r="AB124" s="32"/>
      <c r="AL124" s="26"/>
      <c r="AM124" s="26"/>
      <c r="AN124" s="41"/>
      <c r="AO124" s="41"/>
      <c r="AP124" s="41"/>
      <c r="AQ124" s="39">
        <v>821</v>
      </c>
      <c r="AR124" s="39">
        <v>819</v>
      </c>
      <c r="AS124" s="39">
        <v>795</v>
      </c>
      <c r="AT124" s="30"/>
      <c r="AU124" s="26"/>
      <c r="AV124" s="1"/>
    </row>
    <row r="125" spans="1:48" ht="15" x14ac:dyDescent="0.25">
      <c r="A125" s="1">
        <v>1</v>
      </c>
      <c r="B125" s="1">
        <v>1</v>
      </c>
      <c r="C125" s="64" t="s">
        <v>32</v>
      </c>
      <c r="D125" s="29" t="s">
        <v>34</v>
      </c>
      <c r="E125" s="29">
        <v>258</v>
      </c>
      <c r="F125" s="27">
        <v>270</v>
      </c>
      <c r="G125" s="27">
        <v>268</v>
      </c>
      <c r="H125" s="27">
        <v>283</v>
      </c>
      <c r="I125" s="27">
        <v>296</v>
      </c>
      <c r="J125" s="27"/>
      <c r="K125" s="32">
        <f t="shared" ref="K125:K166" si="39"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849</v>
      </c>
      <c r="L125" s="32" t="s">
        <v>1133</v>
      </c>
      <c r="M125" s="32" t="s">
        <v>461</v>
      </c>
      <c r="N125" s="33">
        <f t="shared" ref="N125:N166" si="40">K125+(ROW(K125)-ROW(K$6))/10000</f>
        <v>849.01189999999997</v>
      </c>
      <c r="O125" s="32">
        <f t="shared" ref="O125:O166" si="41">COUNT(E125:J125)</f>
        <v>5</v>
      </c>
      <c r="P125" s="32">
        <f t="shared" ref="P125:P166" ca="1" si="42">IF(AND(O125=1,OFFSET(D125,0,P$3)&gt;0),"Y",0)</f>
        <v>0</v>
      </c>
      <c r="Q125" s="34" t="s">
        <v>35</v>
      </c>
      <c r="R125" s="35">
        <f t="shared" ref="R125:R166" si="43">1-(Q125=Q124)</f>
        <v>0</v>
      </c>
      <c r="S125" s="36">
        <f t="shared" ref="S125:S166" si="44">IFERROR(LARGE(E125:J125,1),0)*1.001+IF($D$5&gt;=2,IFERROR(LARGE(E125:J125,2),0),0)*1.0001+IF($D$5&gt;=3,IFERROR(LARGE(E125:J125,3),0),0)*1.00001+IF($D$5&gt;=4,IFERROR(LARGE(E125:J125,4),0),0)*1.000001+IF($D$5&gt;=5,IFERROR(LARGE(E125:J125,5),0),0)*1.0000001+IF($D$5&gt;=6,IFERROR(LARGE(E125:J125,6),0),0)*1.00000001</f>
        <v>849.327</v>
      </c>
      <c r="T125" s="36">
        <f t="shared" ref="T125:T166" si="45">K125+W125/1000+IF($D$5&gt;=2,X125/10000,0)+IF($D$5&gt;=3,Y125/100000,0)+IF($D$5&gt;=4,Z125/1000000,0)+IF($D$5&gt;=5,AA125/10000000,0)+IF($D$5&gt;=6,AB125/100000000,0)</f>
        <v>849.327</v>
      </c>
      <c r="U125" s="35">
        <f t="shared" ref="U125:U166" si="46">1-(S125=T125)</f>
        <v>0</v>
      </c>
      <c r="V125" s="35">
        <f t="shared" ref="V125:V166" si="47">K125+W125/1000+X125/10000+Y125/100000+Z125/1000000+AA125/10000000+AB125/100000000</f>
        <v>849.32729380000001</v>
      </c>
      <c r="W125" s="29">
        <v>296</v>
      </c>
      <c r="X125" s="27">
        <v>283</v>
      </c>
      <c r="Y125" s="27">
        <v>270</v>
      </c>
      <c r="Z125" s="27">
        <v>268</v>
      </c>
      <c r="AA125" s="27">
        <v>258</v>
      </c>
      <c r="AB125" s="27">
        <v>0</v>
      </c>
      <c r="AD125" s="37">
        <v>0</v>
      </c>
      <c r="AE125" s="37">
        <v>0</v>
      </c>
      <c r="AF125" s="37">
        <v>0</v>
      </c>
      <c r="AG125" s="37">
        <v>0</v>
      </c>
      <c r="AH125" s="37"/>
      <c r="AI125" s="38">
        <f t="shared" ref="AI125:AI166" ca="1" si="48">OFFSET(E125,0,AI$5-1)</f>
        <v>268</v>
      </c>
      <c r="AJ125" s="39">
        <v>4</v>
      </c>
      <c r="AK125" s="40">
        <v>821.30153800000016</v>
      </c>
      <c r="AL125" s="41">
        <v>283</v>
      </c>
      <c r="AM125" s="32">
        <v>836</v>
      </c>
      <c r="AN125" s="38" t="str">
        <f t="shared" ref="AN125:AN166" si="49">IF(AND($AD125="Query O/s",AQ125&lt;&gt;""),AQ125,"-")</f>
        <v>-</v>
      </c>
      <c r="AO125" s="38" t="str">
        <f t="shared" ref="AO125:AO166" si="50">IF(AND($AD125="Query O/s",AR125&lt;&gt;""),AR125,"-")</f>
        <v>-</v>
      </c>
      <c r="AP125" s="38" t="str">
        <f t="shared" ref="AP125:AP166" si="51">IF(AND($AD125="Query O/s",AS125&lt;&gt;""),AS125,"-")</f>
        <v>-</v>
      </c>
      <c r="AQ125" s="39" t="s">
        <v>461</v>
      </c>
      <c r="AR125" s="39" t="s">
        <v>462</v>
      </c>
      <c r="AS125" s="39" t="s">
        <v>463</v>
      </c>
      <c r="AT125" s="30"/>
      <c r="AU125" s="26"/>
      <c r="AV125" s="1"/>
    </row>
    <row r="126" spans="1:48" ht="15" x14ac:dyDescent="0.25">
      <c r="A126" s="1">
        <v>2</v>
      </c>
      <c r="B126" s="1">
        <v>2</v>
      </c>
      <c r="C126" s="64" t="s">
        <v>464</v>
      </c>
      <c r="D126" s="29" t="s">
        <v>63</v>
      </c>
      <c r="E126" s="29">
        <v>272</v>
      </c>
      <c r="F126" s="27">
        <v>271</v>
      </c>
      <c r="G126" s="27">
        <v>261</v>
      </c>
      <c r="H126" s="27">
        <v>276</v>
      </c>
      <c r="I126" s="27"/>
      <c r="J126" s="27"/>
      <c r="K126" s="32">
        <f t="shared" si="39"/>
        <v>819</v>
      </c>
      <c r="L126" s="32" t="s">
        <v>1133</v>
      </c>
      <c r="M126" s="32" t="s">
        <v>462</v>
      </c>
      <c r="N126" s="33">
        <f t="shared" si="40"/>
        <v>819.01199999999994</v>
      </c>
      <c r="O126" s="32">
        <f t="shared" si="41"/>
        <v>4</v>
      </c>
      <c r="P126" s="32">
        <f t="shared" ca="1" si="42"/>
        <v>0</v>
      </c>
      <c r="Q126" s="34" t="s">
        <v>35</v>
      </c>
      <c r="R126" s="35">
        <f t="shared" si="43"/>
        <v>0</v>
      </c>
      <c r="S126" s="36">
        <f t="shared" si="44"/>
        <v>819.30591000000004</v>
      </c>
      <c r="T126" s="36">
        <f t="shared" si="45"/>
        <v>819.30590999999993</v>
      </c>
      <c r="U126" s="35">
        <f t="shared" si="46"/>
        <v>0</v>
      </c>
      <c r="V126" s="35">
        <f t="shared" si="47"/>
        <v>819.30617099999995</v>
      </c>
      <c r="W126" s="29">
        <v>276</v>
      </c>
      <c r="X126" s="27">
        <v>272</v>
      </c>
      <c r="Y126" s="27">
        <v>271</v>
      </c>
      <c r="Z126" s="27">
        <v>261</v>
      </c>
      <c r="AA126" s="27">
        <v>0</v>
      </c>
      <c r="AB126" s="27">
        <v>0</v>
      </c>
      <c r="AD126" s="37">
        <v>0</v>
      </c>
      <c r="AE126" s="37">
        <v>0</v>
      </c>
      <c r="AF126" s="37">
        <v>0</v>
      </c>
      <c r="AG126" s="37">
        <v>0</v>
      </c>
      <c r="AH126" s="37"/>
      <c r="AI126" s="38">
        <f t="shared" ca="1" si="48"/>
        <v>261</v>
      </c>
      <c r="AJ126" s="39">
        <v>4</v>
      </c>
      <c r="AK126" s="40">
        <v>819.29467099999999</v>
      </c>
      <c r="AL126" s="41">
        <v>276</v>
      </c>
      <c r="AM126" s="32">
        <v>824</v>
      </c>
      <c r="AN126" s="38" t="str">
        <f t="shared" si="49"/>
        <v>-</v>
      </c>
      <c r="AO126" s="38" t="str">
        <f t="shared" si="50"/>
        <v>-</v>
      </c>
      <c r="AP126" s="38" t="str">
        <f t="shared" si="51"/>
        <v>-</v>
      </c>
      <c r="AQ126" s="39" t="s">
        <v>461</v>
      </c>
      <c r="AR126" s="39" t="s">
        <v>462</v>
      </c>
      <c r="AS126" s="39" t="s">
        <v>463</v>
      </c>
      <c r="AT126" s="30"/>
      <c r="AU126" s="26"/>
      <c r="AV126" s="1"/>
    </row>
    <row r="127" spans="1:48" ht="15" x14ac:dyDescent="0.25">
      <c r="A127" s="1">
        <v>3</v>
      </c>
      <c r="B127" s="1">
        <v>3</v>
      </c>
      <c r="C127" s="64" t="s">
        <v>83</v>
      </c>
      <c r="D127" s="29" t="s">
        <v>85</v>
      </c>
      <c r="E127" s="29">
        <v>241</v>
      </c>
      <c r="F127" s="27">
        <v>258</v>
      </c>
      <c r="G127" s="27">
        <v>262</v>
      </c>
      <c r="H127" s="27">
        <v>267</v>
      </c>
      <c r="I127" s="27">
        <v>280</v>
      </c>
      <c r="J127" s="27"/>
      <c r="K127" s="32">
        <f t="shared" si="39"/>
        <v>809</v>
      </c>
      <c r="L127" s="32" t="s">
        <v>1133</v>
      </c>
      <c r="M127" s="32" t="s">
        <v>463</v>
      </c>
      <c r="N127" s="33">
        <f t="shared" si="40"/>
        <v>809.01210000000003</v>
      </c>
      <c r="O127" s="32">
        <f t="shared" si="41"/>
        <v>5</v>
      </c>
      <c r="P127" s="32">
        <f t="shared" ca="1" si="42"/>
        <v>0</v>
      </c>
      <c r="Q127" s="34" t="s">
        <v>35</v>
      </c>
      <c r="R127" s="35">
        <f t="shared" si="43"/>
        <v>0</v>
      </c>
      <c r="S127" s="36">
        <f t="shared" si="44"/>
        <v>809.30932000000007</v>
      </c>
      <c r="T127" s="36">
        <f t="shared" si="45"/>
        <v>809.30931999999996</v>
      </c>
      <c r="U127" s="35">
        <f t="shared" si="46"/>
        <v>0</v>
      </c>
      <c r="V127" s="35">
        <f t="shared" si="47"/>
        <v>809.30960210000001</v>
      </c>
      <c r="W127" s="29">
        <v>280</v>
      </c>
      <c r="X127" s="27">
        <v>267</v>
      </c>
      <c r="Y127" s="27">
        <v>262</v>
      </c>
      <c r="Z127" s="27">
        <v>258</v>
      </c>
      <c r="AA127" s="27">
        <v>241</v>
      </c>
      <c r="AB127" s="27">
        <v>0</v>
      </c>
      <c r="AD127" s="37">
        <v>0</v>
      </c>
      <c r="AE127" s="37">
        <v>0</v>
      </c>
      <c r="AF127" s="37">
        <v>0</v>
      </c>
      <c r="AG127" s="37">
        <v>0</v>
      </c>
      <c r="AH127" s="37"/>
      <c r="AI127" s="38">
        <f t="shared" ca="1" si="48"/>
        <v>262</v>
      </c>
      <c r="AJ127" s="39">
        <v>4</v>
      </c>
      <c r="AK127" s="40">
        <v>787.28432099999998</v>
      </c>
      <c r="AL127" s="41">
        <v>267</v>
      </c>
      <c r="AM127" s="32">
        <v>796</v>
      </c>
      <c r="AN127" s="38" t="str">
        <f t="shared" si="49"/>
        <v>-</v>
      </c>
      <c r="AO127" s="38" t="str">
        <f t="shared" si="50"/>
        <v>-</v>
      </c>
      <c r="AP127" s="38" t="str">
        <f t="shared" si="51"/>
        <v>-</v>
      </c>
      <c r="AQ127" s="39"/>
      <c r="AR127" s="39"/>
      <c r="AS127" s="39" t="s">
        <v>463</v>
      </c>
      <c r="AT127" s="30"/>
      <c r="AU127" s="26"/>
      <c r="AV127" s="1"/>
    </row>
    <row r="128" spans="1:48" ht="15" x14ac:dyDescent="0.25">
      <c r="A128" s="1">
        <v>4</v>
      </c>
      <c r="B128" s="1">
        <v>4</v>
      </c>
      <c r="C128" s="64" t="s">
        <v>67</v>
      </c>
      <c r="D128" s="29" t="s">
        <v>69</v>
      </c>
      <c r="E128" s="29">
        <v>238</v>
      </c>
      <c r="F128" s="27">
        <v>238</v>
      </c>
      <c r="G128" s="27">
        <v>253</v>
      </c>
      <c r="H128" s="27">
        <v>265</v>
      </c>
      <c r="I128" s="27">
        <v>287</v>
      </c>
      <c r="J128" s="27"/>
      <c r="K128" s="32">
        <f t="shared" si="39"/>
        <v>805</v>
      </c>
      <c r="L128" s="32" t="s">
        <v>1133</v>
      </c>
      <c r="M128" s="35" t="s">
        <v>465</v>
      </c>
      <c r="N128" s="33">
        <f t="shared" si="40"/>
        <v>805.01220000000001</v>
      </c>
      <c r="O128" s="32">
        <f t="shared" si="41"/>
        <v>5</v>
      </c>
      <c r="P128" s="32">
        <f t="shared" ca="1" si="42"/>
        <v>0</v>
      </c>
      <c r="Q128" s="34" t="s">
        <v>35</v>
      </c>
      <c r="R128" s="35">
        <f t="shared" si="43"/>
        <v>0</v>
      </c>
      <c r="S128" s="36">
        <f t="shared" si="44"/>
        <v>805.31602999999996</v>
      </c>
      <c r="T128" s="36">
        <f t="shared" si="45"/>
        <v>805.31603000000007</v>
      </c>
      <c r="U128" s="35">
        <f t="shared" si="46"/>
        <v>0</v>
      </c>
      <c r="V128" s="35">
        <f t="shared" si="47"/>
        <v>805.31629180000004</v>
      </c>
      <c r="W128" s="29">
        <v>287</v>
      </c>
      <c r="X128" s="27">
        <v>265</v>
      </c>
      <c r="Y128" s="27">
        <v>253</v>
      </c>
      <c r="Z128" s="27">
        <v>238</v>
      </c>
      <c r="AA128" s="27">
        <v>238</v>
      </c>
      <c r="AB128" s="27">
        <v>0</v>
      </c>
      <c r="AD128" s="37">
        <v>0</v>
      </c>
      <c r="AE128" s="37">
        <v>0</v>
      </c>
      <c r="AF128" s="37">
        <v>0</v>
      </c>
      <c r="AG128" s="37">
        <v>0</v>
      </c>
      <c r="AH128" s="37"/>
      <c r="AI128" s="38">
        <f t="shared" ca="1" si="48"/>
        <v>253</v>
      </c>
      <c r="AJ128" s="39">
        <v>4</v>
      </c>
      <c r="AK128" s="40">
        <v>756.28101800000002</v>
      </c>
      <c r="AL128" s="41">
        <v>265</v>
      </c>
      <c r="AM128" s="32">
        <v>783</v>
      </c>
      <c r="AN128" s="38" t="str">
        <f t="shared" si="49"/>
        <v>-</v>
      </c>
      <c r="AO128" s="38" t="str">
        <f t="shared" si="50"/>
        <v>-</v>
      </c>
      <c r="AP128" s="38" t="str">
        <f t="shared" si="51"/>
        <v>-</v>
      </c>
      <c r="AQ128" s="39"/>
      <c r="AR128" s="39"/>
      <c r="AS128" s="39"/>
      <c r="AT128" s="30"/>
      <c r="AU128" s="26"/>
      <c r="AV128" s="1"/>
    </row>
    <row r="129" spans="1:48" ht="15" x14ac:dyDescent="0.25">
      <c r="A129" s="1">
        <v>5</v>
      </c>
      <c r="B129" s="1">
        <v>5</v>
      </c>
      <c r="C129" s="64" t="s">
        <v>74</v>
      </c>
      <c r="D129" s="29" t="s">
        <v>19</v>
      </c>
      <c r="E129" s="29">
        <v>224</v>
      </c>
      <c r="F129" s="27">
        <v>252</v>
      </c>
      <c r="G129" s="27">
        <v>252</v>
      </c>
      <c r="H129" s="27">
        <v>264</v>
      </c>
      <c r="I129" s="27">
        <v>285</v>
      </c>
      <c r="J129" s="27"/>
      <c r="K129" s="32">
        <f t="shared" si="39"/>
        <v>801</v>
      </c>
      <c r="L129" s="32" t="s">
        <v>1133</v>
      </c>
      <c r="M129" s="32"/>
      <c r="N129" s="33">
        <f t="shared" si="40"/>
        <v>801.01229999999998</v>
      </c>
      <c r="O129" s="32">
        <f t="shared" si="41"/>
        <v>5</v>
      </c>
      <c r="P129" s="32">
        <f t="shared" ca="1" si="42"/>
        <v>0</v>
      </c>
      <c r="Q129" s="34" t="s">
        <v>35</v>
      </c>
      <c r="R129" s="35">
        <f t="shared" si="43"/>
        <v>0</v>
      </c>
      <c r="S129" s="36">
        <f t="shared" si="44"/>
        <v>801.31392000000005</v>
      </c>
      <c r="T129" s="36">
        <f t="shared" si="45"/>
        <v>801.31391999999994</v>
      </c>
      <c r="U129" s="35">
        <f t="shared" si="46"/>
        <v>0</v>
      </c>
      <c r="V129" s="35">
        <f t="shared" si="47"/>
        <v>801.31419440000002</v>
      </c>
      <c r="W129" s="29">
        <v>285</v>
      </c>
      <c r="X129" s="27">
        <v>264</v>
      </c>
      <c r="Y129" s="27">
        <v>252</v>
      </c>
      <c r="Z129" s="27">
        <v>252</v>
      </c>
      <c r="AA129" s="27">
        <v>224</v>
      </c>
      <c r="AB129" s="27">
        <v>0</v>
      </c>
      <c r="AD129" s="37">
        <v>0</v>
      </c>
      <c r="AE129" s="37">
        <v>0</v>
      </c>
      <c r="AF129" s="37">
        <v>0</v>
      </c>
      <c r="AG129" s="37">
        <v>0</v>
      </c>
      <c r="AH129" s="37"/>
      <c r="AI129" s="38">
        <f t="shared" ca="1" si="48"/>
        <v>252</v>
      </c>
      <c r="AJ129" s="39">
        <v>4</v>
      </c>
      <c r="AK129" s="40">
        <v>768.28014400000006</v>
      </c>
      <c r="AL129" s="41">
        <v>264</v>
      </c>
      <c r="AM129" s="32">
        <v>780</v>
      </c>
      <c r="AN129" s="38" t="str">
        <f t="shared" si="49"/>
        <v>-</v>
      </c>
      <c r="AO129" s="38" t="str">
        <f t="shared" si="50"/>
        <v>-</v>
      </c>
      <c r="AP129" s="38" t="str">
        <f t="shared" si="51"/>
        <v>-</v>
      </c>
      <c r="AQ129" s="39"/>
      <c r="AR129" s="39"/>
      <c r="AS129" s="39"/>
      <c r="AT129" s="30"/>
      <c r="AU129" s="26"/>
      <c r="AV129" s="1"/>
    </row>
    <row r="130" spans="1:48" ht="15" x14ac:dyDescent="0.25">
      <c r="A130" s="1">
        <v>6</v>
      </c>
      <c r="B130" s="1">
        <v>6</v>
      </c>
      <c r="C130" s="64" t="s">
        <v>466</v>
      </c>
      <c r="D130" s="29" t="s">
        <v>19</v>
      </c>
      <c r="E130" s="29">
        <v>242</v>
      </c>
      <c r="F130" s="27">
        <v>264</v>
      </c>
      <c r="G130" s="27">
        <v>257</v>
      </c>
      <c r="H130" s="27">
        <v>274</v>
      </c>
      <c r="I130" s="27"/>
      <c r="J130" s="27"/>
      <c r="K130" s="32">
        <f t="shared" si="39"/>
        <v>795</v>
      </c>
      <c r="L130" s="32" t="s">
        <v>1133</v>
      </c>
      <c r="M130" s="32"/>
      <c r="N130" s="33">
        <f t="shared" si="40"/>
        <v>795.01239999999996</v>
      </c>
      <c r="O130" s="32">
        <f t="shared" si="41"/>
        <v>4</v>
      </c>
      <c r="P130" s="32">
        <f t="shared" ca="1" si="42"/>
        <v>0</v>
      </c>
      <c r="Q130" s="34" t="s">
        <v>35</v>
      </c>
      <c r="R130" s="35">
        <f t="shared" si="43"/>
        <v>0</v>
      </c>
      <c r="S130" s="36">
        <f t="shared" si="44"/>
        <v>795.30296999999996</v>
      </c>
      <c r="T130" s="36">
        <f t="shared" si="45"/>
        <v>795.30296999999996</v>
      </c>
      <c r="U130" s="35">
        <f t="shared" si="46"/>
        <v>0</v>
      </c>
      <c r="V130" s="35">
        <f t="shared" si="47"/>
        <v>795.30321199999992</v>
      </c>
      <c r="W130" s="29">
        <v>274</v>
      </c>
      <c r="X130" s="27">
        <v>264</v>
      </c>
      <c r="Y130" s="27">
        <v>257</v>
      </c>
      <c r="Z130" s="27">
        <v>242</v>
      </c>
      <c r="AA130" s="27">
        <v>0</v>
      </c>
      <c r="AB130" s="27">
        <v>0</v>
      </c>
      <c r="AD130" s="37" t="s">
        <v>1201</v>
      </c>
      <c r="AE130" s="37">
        <v>0</v>
      </c>
      <c r="AF130" s="37">
        <v>0</v>
      </c>
      <c r="AG130" s="37">
        <v>0</v>
      </c>
      <c r="AH130" s="37"/>
      <c r="AI130" s="38">
        <f t="shared" ca="1" si="48"/>
        <v>257</v>
      </c>
      <c r="AJ130" s="39">
        <v>4</v>
      </c>
      <c r="AK130" s="40">
        <v>795.29161199999987</v>
      </c>
      <c r="AL130" s="41">
        <v>274</v>
      </c>
      <c r="AM130" s="32">
        <v>812</v>
      </c>
      <c r="AN130" s="38" t="str">
        <f t="shared" si="49"/>
        <v>-</v>
      </c>
      <c r="AO130" s="38" t="str">
        <f t="shared" si="50"/>
        <v>-</v>
      </c>
      <c r="AP130" s="38" t="str">
        <f t="shared" si="51"/>
        <v>-</v>
      </c>
      <c r="AQ130" s="39"/>
      <c r="AR130" s="39"/>
      <c r="AS130" s="39" t="s">
        <v>463</v>
      </c>
      <c r="AT130" s="30"/>
      <c r="AU130" s="26"/>
      <c r="AV130" s="1"/>
    </row>
    <row r="131" spans="1:48" ht="15" x14ac:dyDescent="0.25">
      <c r="A131" s="1">
        <v>7</v>
      </c>
      <c r="B131" s="1">
        <v>7</v>
      </c>
      <c r="C131" s="64" t="s">
        <v>89</v>
      </c>
      <c r="D131" s="29" t="s">
        <v>49</v>
      </c>
      <c r="E131" s="29">
        <v>237</v>
      </c>
      <c r="F131" s="27">
        <v>251</v>
      </c>
      <c r="G131" s="27">
        <v>238</v>
      </c>
      <c r="H131" s="27">
        <v>258</v>
      </c>
      <c r="I131" s="27">
        <v>278</v>
      </c>
      <c r="J131" s="27"/>
      <c r="K131" s="32">
        <f t="shared" si="39"/>
        <v>787</v>
      </c>
      <c r="L131" s="32" t="s">
        <v>1133</v>
      </c>
      <c r="M131" s="32"/>
      <c r="N131" s="33">
        <f t="shared" si="40"/>
        <v>787.01250000000005</v>
      </c>
      <c r="O131" s="32">
        <f t="shared" si="41"/>
        <v>5</v>
      </c>
      <c r="P131" s="32">
        <f t="shared" ca="1" si="42"/>
        <v>0</v>
      </c>
      <c r="Q131" s="34" t="s">
        <v>35</v>
      </c>
      <c r="R131" s="35">
        <f t="shared" si="43"/>
        <v>0</v>
      </c>
      <c r="S131" s="36">
        <f t="shared" si="44"/>
        <v>787.30630999999994</v>
      </c>
      <c r="T131" s="36">
        <f t="shared" si="45"/>
        <v>787.30631000000005</v>
      </c>
      <c r="U131" s="35">
        <f t="shared" si="46"/>
        <v>0</v>
      </c>
      <c r="V131" s="35">
        <f t="shared" si="47"/>
        <v>787.30657170000006</v>
      </c>
      <c r="W131" s="29">
        <v>278</v>
      </c>
      <c r="X131" s="27">
        <v>258</v>
      </c>
      <c r="Y131" s="27">
        <v>251</v>
      </c>
      <c r="Z131" s="27">
        <v>238</v>
      </c>
      <c r="AA131" s="27">
        <v>237</v>
      </c>
      <c r="AB131" s="27">
        <v>0</v>
      </c>
      <c r="AD131" s="37">
        <v>0</v>
      </c>
      <c r="AE131" s="37">
        <v>0</v>
      </c>
      <c r="AF131" s="37">
        <v>0</v>
      </c>
      <c r="AG131" s="37">
        <v>0</v>
      </c>
      <c r="AH131" s="37"/>
      <c r="AI131" s="38">
        <f t="shared" ca="1" si="48"/>
        <v>238</v>
      </c>
      <c r="AJ131" s="39">
        <v>4</v>
      </c>
      <c r="AK131" s="40">
        <v>747.27371700000003</v>
      </c>
      <c r="AL131" s="41">
        <v>258</v>
      </c>
      <c r="AM131" s="32">
        <v>767</v>
      </c>
      <c r="AN131" s="38" t="str">
        <f t="shared" si="49"/>
        <v>-</v>
      </c>
      <c r="AO131" s="38" t="str">
        <f t="shared" si="50"/>
        <v>-</v>
      </c>
      <c r="AP131" s="38" t="str">
        <f t="shared" si="51"/>
        <v>-</v>
      </c>
      <c r="AQ131" s="39"/>
      <c r="AR131" s="39"/>
      <c r="AS131" s="39"/>
      <c r="AT131" s="30"/>
      <c r="AU131" s="26"/>
      <c r="AV131" s="1"/>
    </row>
    <row r="132" spans="1:48" ht="15" x14ac:dyDescent="0.25">
      <c r="A132" s="1">
        <v>8</v>
      </c>
      <c r="B132" s="1">
        <v>8</v>
      </c>
      <c r="C132" s="64" t="s">
        <v>76</v>
      </c>
      <c r="D132" s="29" t="s">
        <v>78</v>
      </c>
      <c r="E132" s="29">
        <v>239</v>
      </c>
      <c r="F132" s="27">
        <v>250</v>
      </c>
      <c r="G132" s="27"/>
      <c r="H132" s="27">
        <v>244</v>
      </c>
      <c r="I132" s="27">
        <v>283</v>
      </c>
      <c r="J132" s="27"/>
      <c r="K132" s="32">
        <f t="shared" si="39"/>
        <v>777</v>
      </c>
      <c r="L132" s="32" t="s">
        <v>1133</v>
      </c>
      <c r="M132" s="32"/>
      <c r="N132" s="33">
        <f t="shared" si="40"/>
        <v>777.01260000000002</v>
      </c>
      <c r="O132" s="32">
        <f t="shared" si="41"/>
        <v>4</v>
      </c>
      <c r="P132" s="32">
        <f t="shared" ca="1" si="42"/>
        <v>0</v>
      </c>
      <c r="Q132" s="34" t="s">
        <v>35</v>
      </c>
      <c r="R132" s="35">
        <f t="shared" si="43"/>
        <v>0</v>
      </c>
      <c r="S132" s="36">
        <f t="shared" si="44"/>
        <v>777.31043999999997</v>
      </c>
      <c r="T132" s="36">
        <f t="shared" si="45"/>
        <v>777.31043999999997</v>
      </c>
      <c r="U132" s="35">
        <f t="shared" si="46"/>
        <v>0</v>
      </c>
      <c r="V132" s="35">
        <f t="shared" si="47"/>
        <v>777.31067899999994</v>
      </c>
      <c r="W132" s="29">
        <v>283</v>
      </c>
      <c r="X132" s="27">
        <v>250</v>
      </c>
      <c r="Y132" s="27">
        <v>244</v>
      </c>
      <c r="Z132" s="27">
        <v>239</v>
      </c>
      <c r="AA132" s="27">
        <v>0</v>
      </c>
      <c r="AB132" s="27">
        <v>0</v>
      </c>
      <c r="AD132" s="37">
        <v>0</v>
      </c>
      <c r="AE132" s="37">
        <v>0</v>
      </c>
      <c r="AF132" s="37">
        <v>0</v>
      </c>
      <c r="AG132" s="37">
        <v>0</v>
      </c>
      <c r="AH132" s="37"/>
      <c r="AI132" s="38">
        <f t="shared" ca="1" si="48"/>
        <v>0</v>
      </c>
      <c r="AJ132" s="39">
        <v>3</v>
      </c>
      <c r="AK132" s="40">
        <v>733.26468999999997</v>
      </c>
      <c r="AL132" s="41">
        <v>250</v>
      </c>
      <c r="AM132" s="32">
        <v>744</v>
      </c>
      <c r="AN132" s="38" t="str">
        <f t="shared" si="49"/>
        <v>-</v>
      </c>
      <c r="AO132" s="38" t="str">
        <f t="shared" si="50"/>
        <v>-</v>
      </c>
      <c r="AP132" s="38" t="str">
        <f t="shared" si="51"/>
        <v>-</v>
      </c>
      <c r="AQ132" s="39"/>
      <c r="AR132" s="39"/>
      <c r="AS132" s="39"/>
      <c r="AT132" s="30"/>
      <c r="AU132" s="26"/>
      <c r="AV132" s="1"/>
    </row>
    <row r="133" spans="1:48" ht="15" x14ac:dyDescent="0.25">
      <c r="A133" s="1">
        <v>9</v>
      </c>
      <c r="B133" s="1">
        <v>9</v>
      </c>
      <c r="C133" s="64" t="s">
        <v>467</v>
      </c>
      <c r="D133" s="29" t="s">
        <v>49</v>
      </c>
      <c r="E133" s="29"/>
      <c r="F133" s="27">
        <v>235</v>
      </c>
      <c r="G133" s="27">
        <v>235</v>
      </c>
      <c r="H133" s="27">
        <v>248</v>
      </c>
      <c r="I133" s="27"/>
      <c r="J133" s="27"/>
      <c r="K133" s="32">
        <f t="shared" si="39"/>
        <v>718</v>
      </c>
      <c r="L133" s="32" t="s">
        <v>1133</v>
      </c>
      <c r="M133" s="32"/>
      <c r="N133" s="33">
        <f t="shared" si="40"/>
        <v>718.0127</v>
      </c>
      <c r="O133" s="32">
        <f t="shared" si="41"/>
        <v>3</v>
      </c>
      <c r="P133" s="32">
        <f t="shared" ca="1" si="42"/>
        <v>0</v>
      </c>
      <c r="Q133" s="34" t="s">
        <v>35</v>
      </c>
      <c r="R133" s="35">
        <f t="shared" si="43"/>
        <v>0</v>
      </c>
      <c r="S133" s="36">
        <f t="shared" si="44"/>
        <v>718.27384999999992</v>
      </c>
      <c r="T133" s="36">
        <f t="shared" si="45"/>
        <v>718.27385000000004</v>
      </c>
      <c r="U133" s="35">
        <f t="shared" si="46"/>
        <v>0</v>
      </c>
      <c r="V133" s="35">
        <f t="shared" si="47"/>
        <v>718.27385000000004</v>
      </c>
      <c r="W133" s="29">
        <v>248</v>
      </c>
      <c r="X133" s="27">
        <v>235</v>
      </c>
      <c r="Y133" s="27">
        <v>235</v>
      </c>
      <c r="Z133" s="27">
        <v>0</v>
      </c>
      <c r="AA133" s="27">
        <v>0</v>
      </c>
      <c r="AB133" s="27">
        <v>0</v>
      </c>
      <c r="AD133" s="37">
        <v>0</v>
      </c>
      <c r="AE133" s="37">
        <v>0</v>
      </c>
      <c r="AF133" s="37">
        <v>0</v>
      </c>
      <c r="AG133" s="37">
        <v>0</v>
      </c>
      <c r="AH133" s="37"/>
      <c r="AI133" s="38">
        <f t="shared" ca="1" si="48"/>
        <v>235</v>
      </c>
      <c r="AJ133" s="39">
        <v>3</v>
      </c>
      <c r="AK133" s="40">
        <v>718.26165000000003</v>
      </c>
      <c r="AL133" s="41">
        <v>248</v>
      </c>
      <c r="AM133" s="32">
        <v>731</v>
      </c>
      <c r="AN133" s="38" t="str">
        <f t="shared" si="49"/>
        <v>-</v>
      </c>
      <c r="AO133" s="38" t="str">
        <f t="shared" si="50"/>
        <v>-</v>
      </c>
      <c r="AP133" s="38" t="str">
        <f t="shared" si="51"/>
        <v>-</v>
      </c>
      <c r="AQ133" s="39"/>
      <c r="AR133" s="39"/>
      <c r="AS133" s="39"/>
      <c r="AT133" s="30"/>
      <c r="AU133" s="26"/>
      <c r="AV133" s="1"/>
    </row>
    <row r="134" spans="1:48" ht="15" x14ac:dyDescent="0.25">
      <c r="A134" s="1">
        <v>10</v>
      </c>
      <c r="B134" s="1">
        <v>10</v>
      </c>
      <c r="C134" s="64" t="s">
        <v>468</v>
      </c>
      <c r="D134" s="29" t="s">
        <v>19</v>
      </c>
      <c r="E134" s="29">
        <v>206</v>
      </c>
      <c r="F134" s="27">
        <v>205</v>
      </c>
      <c r="G134" s="27">
        <v>217</v>
      </c>
      <c r="H134" s="27">
        <v>237</v>
      </c>
      <c r="I134" s="27"/>
      <c r="J134" s="27"/>
      <c r="K134" s="32">
        <f t="shared" si="39"/>
        <v>660</v>
      </c>
      <c r="L134" s="32" t="s">
        <v>1133</v>
      </c>
      <c r="M134" s="32"/>
      <c r="N134" s="33">
        <f t="shared" si="40"/>
        <v>660.01279999999997</v>
      </c>
      <c r="O134" s="32">
        <f t="shared" si="41"/>
        <v>4</v>
      </c>
      <c r="P134" s="32">
        <f t="shared" ca="1" si="42"/>
        <v>0</v>
      </c>
      <c r="Q134" s="34" t="s">
        <v>35</v>
      </c>
      <c r="R134" s="35">
        <f t="shared" si="43"/>
        <v>0</v>
      </c>
      <c r="S134" s="36">
        <f t="shared" si="44"/>
        <v>660.26076</v>
      </c>
      <c r="T134" s="36">
        <f t="shared" si="45"/>
        <v>660.26076</v>
      </c>
      <c r="U134" s="35">
        <f t="shared" si="46"/>
        <v>0</v>
      </c>
      <c r="V134" s="35">
        <f t="shared" si="47"/>
        <v>660.26096500000006</v>
      </c>
      <c r="W134" s="29">
        <v>237</v>
      </c>
      <c r="X134" s="27">
        <v>217</v>
      </c>
      <c r="Y134" s="27">
        <v>206</v>
      </c>
      <c r="Z134" s="27">
        <v>205</v>
      </c>
      <c r="AA134" s="27">
        <v>0</v>
      </c>
      <c r="AB134" s="27">
        <v>0</v>
      </c>
      <c r="AD134" s="37" t="s">
        <v>1201</v>
      </c>
      <c r="AE134" s="37">
        <v>0</v>
      </c>
      <c r="AF134" s="37">
        <v>0</v>
      </c>
      <c r="AG134" s="37">
        <v>0</v>
      </c>
      <c r="AH134" s="37"/>
      <c r="AI134" s="38">
        <f t="shared" ca="1" si="48"/>
        <v>217</v>
      </c>
      <c r="AJ134" s="39">
        <v>4</v>
      </c>
      <c r="AK134" s="40">
        <v>660.24866500000007</v>
      </c>
      <c r="AL134" s="41">
        <v>237</v>
      </c>
      <c r="AM134" s="32">
        <v>691</v>
      </c>
      <c r="AN134" s="38" t="str">
        <f t="shared" si="49"/>
        <v>-</v>
      </c>
      <c r="AO134" s="38" t="str">
        <f t="shared" si="50"/>
        <v>-</v>
      </c>
      <c r="AP134" s="38" t="str">
        <f t="shared" si="51"/>
        <v>-</v>
      </c>
      <c r="AQ134" s="39"/>
      <c r="AR134" s="39"/>
      <c r="AS134" s="39"/>
      <c r="AT134" s="30"/>
      <c r="AU134" s="26"/>
      <c r="AV134" s="1"/>
    </row>
    <row r="135" spans="1:48" ht="15" x14ac:dyDescent="0.25">
      <c r="A135" s="1">
        <v>11</v>
      </c>
      <c r="B135" s="1">
        <v>11</v>
      </c>
      <c r="C135" s="64" t="s">
        <v>469</v>
      </c>
      <c r="D135" s="29" t="s">
        <v>102</v>
      </c>
      <c r="E135" s="29">
        <v>200</v>
      </c>
      <c r="F135" s="27">
        <v>203</v>
      </c>
      <c r="G135" s="27">
        <v>205</v>
      </c>
      <c r="H135" s="27">
        <v>229</v>
      </c>
      <c r="I135" s="27"/>
      <c r="J135" s="27"/>
      <c r="K135" s="32">
        <f t="shared" si="39"/>
        <v>637</v>
      </c>
      <c r="L135" s="32" t="s">
        <v>1133</v>
      </c>
      <c r="M135" s="32"/>
      <c r="N135" s="33">
        <f t="shared" si="40"/>
        <v>637.01289999999995</v>
      </c>
      <c r="O135" s="32">
        <f t="shared" si="41"/>
        <v>4</v>
      </c>
      <c r="P135" s="32">
        <f t="shared" ca="1" si="42"/>
        <v>0</v>
      </c>
      <c r="Q135" s="34" t="s">
        <v>35</v>
      </c>
      <c r="R135" s="35">
        <f t="shared" si="43"/>
        <v>0</v>
      </c>
      <c r="S135" s="36">
        <f t="shared" si="44"/>
        <v>637.25153</v>
      </c>
      <c r="T135" s="36">
        <f t="shared" si="45"/>
        <v>637.25153</v>
      </c>
      <c r="U135" s="35">
        <f t="shared" si="46"/>
        <v>0</v>
      </c>
      <c r="V135" s="35">
        <f t="shared" si="47"/>
        <v>637.25172999999995</v>
      </c>
      <c r="W135" s="29">
        <v>229</v>
      </c>
      <c r="X135" s="27">
        <v>205</v>
      </c>
      <c r="Y135" s="27">
        <v>203</v>
      </c>
      <c r="Z135" s="27">
        <v>200</v>
      </c>
      <c r="AA135" s="27">
        <v>0</v>
      </c>
      <c r="AB135" s="27">
        <v>0</v>
      </c>
      <c r="AD135" s="37">
        <v>0</v>
      </c>
      <c r="AE135" s="37">
        <v>0</v>
      </c>
      <c r="AF135" s="37">
        <v>0</v>
      </c>
      <c r="AG135" s="37">
        <v>0</v>
      </c>
      <c r="AH135" s="37"/>
      <c r="AI135" s="38">
        <f t="shared" ca="1" si="48"/>
        <v>205</v>
      </c>
      <c r="AJ135" s="39">
        <v>4</v>
      </c>
      <c r="AK135" s="40">
        <v>637.23933</v>
      </c>
      <c r="AL135" s="41">
        <v>229</v>
      </c>
      <c r="AM135" s="32">
        <v>663</v>
      </c>
      <c r="AN135" s="38" t="str">
        <f t="shared" si="49"/>
        <v>-</v>
      </c>
      <c r="AO135" s="38" t="str">
        <f t="shared" si="50"/>
        <v>-</v>
      </c>
      <c r="AP135" s="38" t="str">
        <f t="shared" si="51"/>
        <v>-</v>
      </c>
      <c r="AQ135" s="39"/>
      <c r="AR135" s="39"/>
      <c r="AS135" s="39"/>
      <c r="AT135" s="30"/>
      <c r="AU135" s="26"/>
      <c r="AV135" s="1"/>
    </row>
    <row r="136" spans="1:48" ht="15" x14ac:dyDescent="0.25">
      <c r="A136" s="1">
        <v>12</v>
      </c>
      <c r="B136" s="1">
        <v>12</v>
      </c>
      <c r="C136" s="64" t="s">
        <v>470</v>
      </c>
      <c r="D136" s="29" t="s">
        <v>63</v>
      </c>
      <c r="E136" s="29"/>
      <c r="F136" s="27">
        <v>192</v>
      </c>
      <c r="G136" s="27">
        <v>201</v>
      </c>
      <c r="H136" s="27">
        <v>232</v>
      </c>
      <c r="I136" s="27"/>
      <c r="J136" s="27"/>
      <c r="K136" s="32">
        <f t="shared" si="39"/>
        <v>625</v>
      </c>
      <c r="L136" s="32" t="s">
        <v>1133</v>
      </c>
      <c r="M136" s="32"/>
      <c r="N136" s="33">
        <f t="shared" si="40"/>
        <v>625.01300000000003</v>
      </c>
      <c r="O136" s="32">
        <f t="shared" si="41"/>
        <v>3</v>
      </c>
      <c r="P136" s="32">
        <f t="shared" ca="1" si="42"/>
        <v>0</v>
      </c>
      <c r="Q136" s="34" t="s">
        <v>35</v>
      </c>
      <c r="R136" s="35">
        <f t="shared" si="43"/>
        <v>0</v>
      </c>
      <c r="S136" s="36">
        <f t="shared" si="44"/>
        <v>625.25401999999997</v>
      </c>
      <c r="T136" s="36">
        <f t="shared" si="45"/>
        <v>625.25401999999997</v>
      </c>
      <c r="U136" s="35">
        <f t="shared" si="46"/>
        <v>0</v>
      </c>
      <c r="V136" s="35">
        <f t="shared" si="47"/>
        <v>625.25401999999997</v>
      </c>
      <c r="W136" s="29">
        <v>232</v>
      </c>
      <c r="X136" s="27">
        <v>201</v>
      </c>
      <c r="Y136" s="27">
        <v>192</v>
      </c>
      <c r="Z136" s="27">
        <v>0</v>
      </c>
      <c r="AA136" s="27">
        <v>0</v>
      </c>
      <c r="AB136" s="27">
        <v>0</v>
      </c>
      <c r="AD136" s="37">
        <v>0</v>
      </c>
      <c r="AE136" s="37">
        <v>0</v>
      </c>
      <c r="AF136" s="37">
        <v>0</v>
      </c>
      <c r="AG136" s="37">
        <v>0</v>
      </c>
      <c r="AH136" s="37"/>
      <c r="AI136" s="38">
        <f t="shared" ca="1" si="48"/>
        <v>201</v>
      </c>
      <c r="AJ136" s="39">
        <v>3</v>
      </c>
      <c r="AK136" s="40">
        <v>625.24151999999992</v>
      </c>
      <c r="AL136" s="41">
        <v>232</v>
      </c>
      <c r="AM136" s="32">
        <v>665</v>
      </c>
      <c r="AN136" s="38" t="str">
        <f t="shared" si="49"/>
        <v>-</v>
      </c>
      <c r="AO136" s="38" t="str">
        <f t="shared" si="50"/>
        <v>-</v>
      </c>
      <c r="AP136" s="38" t="str">
        <f t="shared" si="51"/>
        <v>-</v>
      </c>
      <c r="AQ136" s="39"/>
      <c r="AR136" s="39"/>
      <c r="AS136" s="39"/>
      <c r="AT136" s="30"/>
      <c r="AU136" s="26"/>
      <c r="AV136" s="1"/>
    </row>
    <row r="137" spans="1:48" ht="15" x14ac:dyDescent="0.25">
      <c r="A137" s="1">
        <v>13</v>
      </c>
      <c r="B137" s="1">
        <v>13</v>
      </c>
      <c r="C137" s="64" t="s">
        <v>177</v>
      </c>
      <c r="D137" s="29" t="s">
        <v>85</v>
      </c>
      <c r="E137" s="29"/>
      <c r="F137" s="27">
        <v>171</v>
      </c>
      <c r="G137" s="27">
        <v>162</v>
      </c>
      <c r="H137" s="27">
        <v>195</v>
      </c>
      <c r="I137" s="27">
        <v>240</v>
      </c>
      <c r="J137" s="27"/>
      <c r="K137" s="32">
        <f t="shared" si="39"/>
        <v>606</v>
      </c>
      <c r="L137" s="32" t="s">
        <v>1133</v>
      </c>
      <c r="M137" s="32"/>
      <c r="N137" s="33">
        <f t="shared" si="40"/>
        <v>606.01310000000001</v>
      </c>
      <c r="O137" s="32">
        <f t="shared" si="41"/>
        <v>4</v>
      </c>
      <c r="P137" s="32">
        <f t="shared" ca="1" si="42"/>
        <v>0</v>
      </c>
      <c r="Q137" s="34" t="s">
        <v>35</v>
      </c>
      <c r="R137" s="35">
        <f t="shared" si="43"/>
        <v>0</v>
      </c>
      <c r="S137" s="36">
        <f t="shared" si="44"/>
        <v>606.26121000000001</v>
      </c>
      <c r="T137" s="36">
        <f t="shared" si="45"/>
        <v>606.26121000000001</v>
      </c>
      <c r="U137" s="35">
        <f t="shared" si="46"/>
        <v>0</v>
      </c>
      <c r="V137" s="35">
        <f t="shared" si="47"/>
        <v>606.26137200000005</v>
      </c>
      <c r="W137" s="29">
        <v>240</v>
      </c>
      <c r="X137" s="27">
        <v>195</v>
      </c>
      <c r="Y137" s="27">
        <v>171</v>
      </c>
      <c r="Z137" s="27">
        <v>162</v>
      </c>
      <c r="AA137" s="27">
        <v>0</v>
      </c>
      <c r="AB137" s="27">
        <v>0</v>
      </c>
      <c r="AD137" s="37">
        <v>0</v>
      </c>
      <c r="AE137" s="37">
        <v>0</v>
      </c>
      <c r="AF137" s="37">
        <v>0</v>
      </c>
      <c r="AG137" s="37">
        <v>0</v>
      </c>
      <c r="AH137" s="37"/>
      <c r="AI137" s="38">
        <f t="shared" ca="1" si="48"/>
        <v>162</v>
      </c>
      <c r="AJ137" s="39">
        <v>3</v>
      </c>
      <c r="AK137" s="40">
        <v>528.20082000000014</v>
      </c>
      <c r="AL137" s="41">
        <v>195</v>
      </c>
      <c r="AM137" s="32">
        <v>561</v>
      </c>
      <c r="AN137" s="38" t="str">
        <f t="shared" si="49"/>
        <v>-</v>
      </c>
      <c r="AO137" s="38" t="str">
        <f t="shared" si="50"/>
        <v>-</v>
      </c>
      <c r="AP137" s="38" t="str">
        <f t="shared" si="51"/>
        <v>-</v>
      </c>
      <c r="AQ137" s="39"/>
      <c r="AR137" s="39"/>
      <c r="AS137" s="39"/>
      <c r="AT137" s="30"/>
      <c r="AU137" s="26"/>
      <c r="AV137" s="1"/>
    </row>
    <row r="138" spans="1:48" ht="15" x14ac:dyDescent="0.25">
      <c r="A138" s="1">
        <v>14</v>
      </c>
      <c r="B138" s="1">
        <v>14</v>
      </c>
      <c r="C138" s="64" t="s">
        <v>471</v>
      </c>
      <c r="D138" s="29" t="s">
        <v>49</v>
      </c>
      <c r="E138" s="29"/>
      <c r="F138" s="27"/>
      <c r="G138" s="27">
        <v>286</v>
      </c>
      <c r="H138" s="27">
        <v>291</v>
      </c>
      <c r="I138" s="27"/>
      <c r="J138" s="27"/>
      <c r="K138" s="32">
        <f t="shared" si="39"/>
        <v>577</v>
      </c>
      <c r="L138" s="32" t="s">
        <v>1133</v>
      </c>
      <c r="M138" s="32"/>
      <c r="N138" s="33">
        <f t="shared" si="40"/>
        <v>577.01319999999998</v>
      </c>
      <c r="O138" s="32">
        <f t="shared" si="41"/>
        <v>2</v>
      </c>
      <c r="P138" s="32">
        <f t="shared" ca="1" si="42"/>
        <v>0</v>
      </c>
      <c r="Q138" s="34" t="s">
        <v>35</v>
      </c>
      <c r="R138" s="35">
        <f t="shared" si="43"/>
        <v>0</v>
      </c>
      <c r="S138" s="36">
        <f t="shared" si="44"/>
        <v>577.31959999999992</v>
      </c>
      <c r="T138" s="36">
        <f t="shared" si="45"/>
        <v>577.31960000000004</v>
      </c>
      <c r="U138" s="35">
        <f t="shared" si="46"/>
        <v>0</v>
      </c>
      <c r="V138" s="35">
        <f t="shared" si="47"/>
        <v>577.31960000000004</v>
      </c>
      <c r="W138" s="29">
        <v>291</v>
      </c>
      <c r="X138" s="27">
        <v>286</v>
      </c>
      <c r="Y138" s="27">
        <v>0</v>
      </c>
      <c r="Z138" s="27">
        <v>0</v>
      </c>
      <c r="AA138" s="27">
        <v>0</v>
      </c>
      <c r="AB138" s="27">
        <v>0</v>
      </c>
      <c r="AD138" s="37">
        <v>0</v>
      </c>
      <c r="AE138" s="37">
        <v>0</v>
      </c>
      <c r="AF138" s="37">
        <v>0</v>
      </c>
      <c r="AG138" s="37">
        <v>0</v>
      </c>
      <c r="AH138" s="37"/>
      <c r="AI138" s="38">
        <f t="shared" ca="1" si="48"/>
        <v>286</v>
      </c>
      <c r="AJ138" s="39">
        <v>2</v>
      </c>
      <c r="AK138" s="40">
        <v>577.30700000000002</v>
      </c>
      <c r="AL138" s="41">
        <v>291</v>
      </c>
      <c r="AM138" s="32">
        <v>868</v>
      </c>
      <c r="AN138" s="38" t="str">
        <f t="shared" si="49"/>
        <v>-</v>
      </c>
      <c r="AO138" s="38" t="str">
        <f t="shared" si="50"/>
        <v>-</v>
      </c>
      <c r="AP138" s="38" t="str">
        <f t="shared" si="51"/>
        <v>-</v>
      </c>
      <c r="AQ138" s="39" t="s">
        <v>461</v>
      </c>
      <c r="AR138" s="39" t="s">
        <v>462</v>
      </c>
      <c r="AS138" s="39" t="s">
        <v>463</v>
      </c>
      <c r="AT138" s="30"/>
      <c r="AU138" s="26"/>
      <c r="AV138" s="1"/>
    </row>
    <row r="139" spans="1:48" ht="15" x14ac:dyDescent="0.25">
      <c r="A139" s="1">
        <v>15</v>
      </c>
      <c r="B139" s="1">
        <v>15</v>
      </c>
      <c r="C139" s="64" t="s">
        <v>472</v>
      </c>
      <c r="D139" s="29" t="s">
        <v>19</v>
      </c>
      <c r="E139" s="29">
        <v>292</v>
      </c>
      <c r="F139" s="27"/>
      <c r="G139" s="27"/>
      <c r="H139" s="27">
        <v>284</v>
      </c>
      <c r="I139" s="27"/>
      <c r="J139" s="27"/>
      <c r="K139" s="32">
        <f t="shared" si="39"/>
        <v>576</v>
      </c>
      <c r="L139" s="32" t="s">
        <v>1133</v>
      </c>
      <c r="M139" s="32"/>
      <c r="N139" s="33">
        <f t="shared" si="40"/>
        <v>576.01329999999996</v>
      </c>
      <c r="O139" s="32">
        <f t="shared" si="41"/>
        <v>2</v>
      </c>
      <c r="P139" s="32">
        <f t="shared" ca="1" si="42"/>
        <v>0</v>
      </c>
      <c r="Q139" s="34" t="s">
        <v>35</v>
      </c>
      <c r="R139" s="35">
        <f t="shared" si="43"/>
        <v>0</v>
      </c>
      <c r="S139" s="36">
        <f t="shared" si="44"/>
        <v>576.32039999999995</v>
      </c>
      <c r="T139" s="36">
        <f t="shared" si="45"/>
        <v>576.32040000000006</v>
      </c>
      <c r="U139" s="35">
        <f t="shared" si="46"/>
        <v>0</v>
      </c>
      <c r="V139" s="35">
        <f t="shared" si="47"/>
        <v>576.32040000000006</v>
      </c>
      <c r="W139" s="29">
        <v>292</v>
      </c>
      <c r="X139" s="27">
        <v>284</v>
      </c>
      <c r="Y139" s="27">
        <v>0</v>
      </c>
      <c r="Z139" s="27">
        <v>0</v>
      </c>
      <c r="AA139" s="27">
        <v>0</v>
      </c>
      <c r="AB139" s="27">
        <v>0</v>
      </c>
      <c r="AD139" s="37" t="s">
        <v>1201</v>
      </c>
      <c r="AE139" s="37">
        <v>0</v>
      </c>
      <c r="AF139" s="37">
        <v>0</v>
      </c>
      <c r="AG139" s="37">
        <v>0</v>
      </c>
      <c r="AH139" s="37"/>
      <c r="AI139" s="38">
        <f t="shared" ca="1" si="48"/>
        <v>0</v>
      </c>
      <c r="AJ139" s="39">
        <v>2</v>
      </c>
      <c r="AK139" s="40">
        <v>576.30770000000007</v>
      </c>
      <c r="AL139" s="41">
        <v>292</v>
      </c>
      <c r="AM139" s="32">
        <v>868</v>
      </c>
      <c r="AN139" s="38" t="str">
        <f t="shared" si="49"/>
        <v>-</v>
      </c>
      <c r="AO139" s="38" t="str">
        <f t="shared" si="50"/>
        <v>-</v>
      </c>
      <c r="AP139" s="38" t="str">
        <f t="shared" si="51"/>
        <v>-</v>
      </c>
      <c r="AQ139" s="39" t="s">
        <v>461</v>
      </c>
      <c r="AR139" s="39" t="s">
        <v>462</v>
      </c>
      <c r="AS139" s="39" t="s">
        <v>463</v>
      </c>
      <c r="AT139" s="30"/>
      <c r="AU139" s="26"/>
      <c r="AV139" s="1"/>
    </row>
    <row r="140" spans="1:48" ht="15" x14ac:dyDescent="0.25">
      <c r="A140" s="1">
        <v>16</v>
      </c>
      <c r="B140" s="1">
        <v>16</v>
      </c>
      <c r="C140" s="64" t="s">
        <v>473</v>
      </c>
      <c r="D140" s="29" t="s">
        <v>124</v>
      </c>
      <c r="E140" s="29"/>
      <c r="F140" s="27">
        <v>184</v>
      </c>
      <c r="G140" s="27">
        <v>160</v>
      </c>
      <c r="H140" s="27">
        <v>220</v>
      </c>
      <c r="I140" s="27"/>
      <c r="J140" s="27"/>
      <c r="K140" s="32">
        <f t="shared" si="39"/>
        <v>564</v>
      </c>
      <c r="L140" s="32" t="s">
        <v>1133</v>
      </c>
      <c r="M140" s="32"/>
      <c r="N140" s="33">
        <f t="shared" si="40"/>
        <v>564.01340000000005</v>
      </c>
      <c r="O140" s="32">
        <f t="shared" si="41"/>
        <v>3</v>
      </c>
      <c r="P140" s="32">
        <f t="shared" ca="1" si="42"/>
        <v>0</v>
      </c>
      <c r="Q140" s="34" t="s">
        <v>35</v>
      </c>
      <c r="R140" s="35">
        <f t="shared" si="43"/>
        <v>0</v>
      </c>
      <c r="S140" s="36">
        <f t="shared" si="44"/>
        <v>564.24</v>
      </c>
      <c r="T140" s="36">
        <f t="shared" si="45"/>
        <v>564.24000000000012</v>
      </c>
      <c r="U140" s="35">
        <f t="shared" si="46"/>
        <v>0</v>
      </c>
      <c r="V140" s="35">
        <f t="shared" si="47"/>
        <v>564.24000000000012</v>
      </c>
      <c r="W140" s="29">
        <v>220</v>
      </c>
      <c r="X140" s="27">
        <v>184</v>
      </c>
      <c r="Y140" s="27">
        <v>160</v>
      </c>
      <c r="Z140" s="27">
        <v>0</v>
      </c>
      <c r="AA140" s="27">
        <v>0</v>
      </c>
      <c r="AB140" s="27">
        <v>0</v>
      </c>
      <c r="AD140" s="37">
        <v>0</v>
      </c>
      <c r="AE140" s="37">
        <v>0</v>
      </c>
      <c r="AF140" s="37">
        <v>0</v>
      </c>
      <c r="AG140" s="37">
        <v>0</v>
      </c>
      <c r="AH140" s="37"/>
      <c r="AI140" s="38">
        <f t="shared" ca="1" si="48"/>
        <v>160</v>
      </c>
      <c r="AJ140" s="39">
        <v>3</v>
      </c>
      <c r="AK140" s="40">
        <v>564.22720000000015</v>
      </c>
      <c r="AL140" s="41">
        <v>220</v>
      </c>
      <c r="AM140" s="32">
        <v>624</v>
      </c>
      <c r="AN140" s="38" t="str">
        <f t="shared" si="49"/>
        <v>-</v>
      </c>
      <c r="AO140" s="38" t="str">
        <f t="shared" si="50"/>
        <v>-</v>
      </c>
      <c r="AP140" s="38" t="str">
        <f t="shared" si="51"/>
        <v>-</v>
      </c>
      <c r="AQ140" s="39"/>
      <c r="AR140" s="39"/>
      <c r="AS140" s="39"/>
      <c r="AT140" s="30"/>
      <c r="AU140" s="26"/>
      <c r="AV140" s="1"/>
    </row>
    <row r="141" spans="1:48" ht="15" x14ac:dyDescent="0.25">
      <c r="A141" s="1">
        <v>17</v>
      </c>
      <c r="B141" s="1">
        <v>17</v>
      </c>
      <c r="C141" s="64" t="s">
        <v>474</v>
      </c>
      <c r="D141" s="29" t="s">
        <v>63</v>
      </c>
      <c r="E141" s="29"/>
      <c r="F141" s="27">
        <v>253</v>
      </c>
      <c r="G141" s="27">
        <v>263</v>
      </c>
      <c r="H141" s="27"/>
      <c r="I141" s="27"/>
      <c r="J141" s="27"/>
      <c r="K141" s="32">
        <f t="shared" si="39"/>
        <v>516</v>
      </c>
      <c r="L141" s="32" t="s">
        <v>1133</v>
      </c>
      <c r="M141" s="32"/>
      <c r="N141" s="33">
        <f t="shared" si="40"/>
        <v>516.01350000000002</v>
      </c>
      <c r="O141" s="32">
        <f t="shared" si="41"/>
        <v>2</v>
      </c>
      <c r="P141" s="32">
        <f t="shared" ca="1" si="42"/>
        <v>0</v>
      </c>
      <c r="Q141" s="34" t="s">
        <v>35</v>
      </c>
      <c r="R141" s="35">
        <f t="shared" si="43"/>
        <v>0</v>
      </c>
      <c r="S141" s="36">
        <f t="shared" si="44"/>
        <v>516.28829999999994</v>
      </c>
      <c r="T141" s="36">
        <f t="shared" si="45"/>
        <v>516.28830000000005</v>
      </c>
      <c r="U141" s="35">
        <f t="shared" si="46"/>
        <v>0</v>
      </c>
      <c r="V141" s="35">
        <f t="shared" si="47"/>
        <v>516.28830000000005</v>
      </c>
      <c r="W141" s="29">
        <v>263</v>
      </c>
      <c r="X141" s="27">
        <v>253</v>
      </c>
      <c r="Y141" s="27">
        <v>0</v>
      </c>
      <c r="Z141" s="27">
        <v>0</v>
      </c>
      <c r="AA141" s="27">
        <v>0</v>
      </c>
      <c r="AB141" s="27">
        <v>0</v>
      </c>
      <c r="AD141" s="37">
        <v>0</v>
      </c>
      <c r="AE141" s="37">
        <v>0</v>
      </c>
      <c r="AF141" s="37">
        <v>0</v>
      </c>
      <c r="AG141" s="37">
        <v>0</v>
      </c>
      <c r="AH141" s="37"/>
      <c r="AI141" s="38">
        <f t="shared" ca="1" si="48"/>
        <v>263</v>
      </c>
      <c r="AJ141" s="39">
        <v>2</v>
      </c>
      <c r="AK141" s="40">
        <v>516.27530000000002</v>
      </c>
      <c r="AL141" s="41">
        <v>263</v>
      </c>
      <c r="AM141" s="32">
        <v>779</v>
      </c>
      <c r="AN141" s="38" t="str">
        <f t="shared" si="49"/>
        <v>-</v>
      </c>
      <c r="AO141" s="38" t="str">
        <f t="shared" si="50"/>
        <v>-</v>
      </c>
      <c r="AP141" s="38" t="str">
        <f t="shared" si="51"/>
        <v>-</v>
      </c>
      <c r="AQ141" s="39"/>
      <c r="AR141" s="39"/>
      <c r="AS141" s="39"/>
      <c r="AT141" s="30"/>
      <c r="AU141" s="26"/>
      <c r="AV141" s="1"/>
    </row>
    <row r="142" spans="1:48" ht="15" x14ac:dyDescent="0.25">
      <c r="A142" s="1">
        <v>18</v>
      </c>
      <c r="B142" s="1">
        <v>18</v>
      </c>
      <c r="C142" s="64" t="s">
        <v>475</v>
      </c>
      <c r="D142" s="29" t="s">
        <v>49</v>
      </c>
      <c r="E142" s="29"/>
      <c r="F142" s="27">
        <v>248</v>
      </c>
      <c r="G142" s="27">
        <v>256</v>
      </c>
      <c r="H142" s="27"/>
      <c r="I142" s="27"/>
      <c r="J142" s="27"/>
      <c r="K142" s="32">
        <f t="shared" si="39"/>
        <v>504</v>
      </c>
      <c r="L142" s="32" t="s">
        <v>1133</v>
      </c>
      <c r="M142" s="32"/>
      <c r="N142" s="33">
        <f t="shared" si="40"/>
        <v>504.0136</v>
      </c>
      <c r="O142" s="32">
        <f t="shared" si="41"/>
        <v>2</v>
      </c>
      <c r="P142" s="32">
        <f t="shared" ca="1" si="42"/>
        <v>0</v>
      </c>
      <c r="Q142" s="34" t="s">
        <v>35</v>
      </c>
      <c r="R142" s="35">
        <f t="shared" si="43"/>
        <v>0</v>
      </c>
      <c r="S142" s="36">
        <f t="shared" si="44"/>
        <v>504.2808</v>
      </c>
      <c r="T142" s="36">
        <f t="shared" si="45"/>
        <v>504.2808</v>
      </c>
      <c r="U142" s="35">
        <f t="shared" si="46"/>
        <v>0</v>
      </c>
      <c r="V142" s="35">
        <f t="shared" si="47"/>
        <v>504.2808</v>
      </c>
      <c r="W142" s="29">
        <v>256</v>
      </c>
      <c r="X142" s="27">
        <v>248</v>
      </c>
      <c r="Y142" s="27">
        <v>0</v>
      </c>
      <c r="Z142" s="27">
        <v>0</v>
      </c>
      <c r="AA142" s="27">
        <v>0</v>
      </c>
      <c r="AB142" s="27">
        <v>0</v>
      </c>
      <c r="AD142" s="37">
        <v>0</v>
      </c>
      <c r="AE142" s="37">
        <v>0</v>
      </c>
      <c r="AF142" s="37">
        <v>0</v>
      </c>
      <c r="AG142" s="37">
        <v>0</v>
      </c>
      <c r="AH142" s="37"/>
      <c r="AI142" s="38">
        <f t="shared" ca="1" si="48"/>
        <v>256</v>
      </c>
      <c r="AJ142" s="39">
        <v>2</v>
      </c>
      <c r="AK142" s="40">
        <v>504.26769999999999</v>
      </c>
      <c r="AL142" s="41">
        <v>256</v>
      </c>
      <c r="AM142" s="32">
        <v>760</v>
      </c>
      <c r="AN142" s="38" t="str">
        <f t="shared" si="49"/>
        <v>-</v>
      </c>
      <c r="AO142" s="38" t="str">
        <f t="shared" si="50"/>
        <v>-</v>
      </c>
      <c r="AP142" s="38" t="str">
        <f t="shared" si="51"/>
        <v>-</v>
      </c>
      <c r="AQ142" s="39"/>
      <c r="AR142" s="39"/>
      <c r="AS142" s="39"/>
      <c r="AT142" s="30"/>
      <c r="AU142" s="26"/>
      <c r="AV142" s="1"/>
    </row>
    <row r="143" spans="1:48" ht="15" x14ac:dyDescent="0.25">
      <c r="A143" s="1">
        <v>19</v>
      </c>
      <c r="B143" s="1">
        <v>19</v>
      </c>
      <c r="C143" s="64" t="s">
        <v>476</v>
      </c>
      <c r="D143" s="29" t="s">
        <v>386</v>
      </c>
      <c r="E143" s="29">
        <v>166</v>
      </c>
      <c r="F143" s="27"/>
      <c r="G143" s="27">
        <v>127</v>
      </c>
      <c r="H143" s="27">
        <v>197</v>
      </c>
      <c r="I143" s="27"/>
      <c r="J143" s="27"/>
      <c r="K143" s="32">
        <f t="shared" si="39"/>
        <v>490</v>
      </c>
      <c r="L143" s="32" t="s">
        <v>1133</v>
      </c>
      <c r="M143" s="32"/>
      <c r="N143" s="33">
        <f t="shared" si="40"/>
        <v>490.01369999999997</v>
      </c>
      <c r="O143" s="32">
        <f t="shared" si="41"/>
        <v>3</v>
      </c>
      <c r="P143" s="32">
        <f t="shared" ca="1" si="42"/>
        <v>0</v>
      </c>
      <c r="Q143" s="34" t="s">
        <v>35</v>
      </c>
      <c r="R143" s="35">
        <f t="shared" si="43"/>
        <v>0</v>
      </c>
      <c r="S143" s="36">
        <f t="shared" si="44"/>
        <v>490.21487000000002</v>
      </c>
      <c r="T143" s="36">
        <f t="shared" si="45"/>
        <v>490.21486999999996</v>
      </c>
      <c r="U143" s="35">
        <f t="shared" si="46"/>
        <v>0</v>
      </c>
      <c r="V143" s="35">
        <f t="shared" si="47"/>
        <v>490.21486999999996</v>
      </c>
      <c r="W143" s="29">
        <v>197</v>
      </c>
      <c r="X143" s="27">
        <v>166</v>
      </c>
      <c r="Y143" s="27">
        <v>127</v>
      </c>
      <c r="Z143" s="27">
        <v>0</v>
      </c>
      <c r="AA143" s="27">
        <v>0</v>
      </c>
      <c r="AB143" s="27">
        <v>0</v>
      </c>
      <c r="AD143" s="37">
        <v>0</v>
      </c>
      <c r="AE143" s="37">
        <v>0</v>
      </c>
      <c r="AF143" s="37">
        <v>0</v>
      </c>
      <c r="AG143" s="37">
        <v>0</v>
      </c>
      <c r="AH143" s="37"/>
      <c r="AI143" s="38">
        <f t="shared" ca="1" si="48"/>
        <v>127</v>
      </c>
      <c r="AJ143" s="39">
        <v>3</v>
      </c>
      <c r="AK143" s="40">
        <v>490.20166999999998</v>
      </c>
      <c r="AL143" s="41">
        <v>197</v>
      </c>
      <c r="AM143" s="32">
        <v>560</v>
      </c>
      <c r="AN143" s="38" t="str">
        <f t="shared" si="49"/>
        <v>-</v>
      </c>
      <c r="AO143" s="38" t="str">
        <f t="shared" si="50"/>
        <v>-</v>
      </c>
      <c r="AP143" s="38" t="str">
        <f t="shared" si="51"/>
        <v>-</v>
      </c>
      <c r="AQ143" s="39"/>
      <c r="AR143" s="39"/>
      <c r="AS143" s="39"/>
      <c r="AT143" s="30"/>
      <c r="AU143" s="26"/>
      <c r="AV143" s="1"/>
    </row>
    <row r="144" spans="1:48" ht="15" x14ac:dyDescent="0.25">
      <c r="A144" s="1">
        <v>20</v>
      </c>
      <c r="B144" s="1">
        <v>20</v>
      </c>
      <c r="C144" s="64" t="s">
        <v>477</v>
      </c>
      <c r="D144" s="29" t="s">
        <v>31</v>
      </c>
      <c r="E144" s="29">
        <v>153</v>
      </c>
      <c r="F144" s="27"/>
      <c r="G144" s="27">
        <v>137</v>
      </c>
      <c r="H144" s="27">
        <v>164</v>
      </c>
      <c r="I144" s="27"/>
      <c r="J144" s="27"/>
      <c r="K144" s="32">
        <f t="shared" si="39"/>
        <v>454</v>
      </c>
      <c r="L144" s="32" t="s">
        <v>1133</v>
      </c>
      <c r="M144" s="32"/>
      <c r="N144" s="33">
        <f t="shared" si="40"/>
        <v>454.0138</v>
      </c>
      <c r="O144" s="32">
        <f t="shared" si="41"/>
        <v>3</v>
      </c>
      <c r="P144" s="32">
        <f t="shared" ca="1" si="42"/>
        <v>0</v>
      </c>
      <c r="Q144" s="34" t="s">
        <v>35</v>
      </c>
      <c r="R144" s="35">
        <f t="shared" si="43"/>
        <v>0</v>
      </c>
      <c r="S144" s="36">
        <f t="shared" si="44"/>
        <v>454.18067000000002</v>
      </c>
      <c r="T144" s="36">
        <f t="shared" si="45"/>
        <v>454.18067000000002</v>
      </c>
      <c r="U144" s="35">
        <f t="shared" si="46"/>
        <v>0</v>
      </c>
      <c r="V144" s="35">
        <f t="shared" si="47"/>
        <v>454.18067000000002</v>
      </c>
      <c r="W144" s="29">
        <v>164</v>
      </c>
      <c r="X144" s="27">
        <v>153</v>
      </c>
      <c r="Y144" s="27">
        <v>137</v>
      </c>
      <c r="Z144" s="27">
        <v>0</v>
      </c>
      <c r="AA144" s="27">
        <v>0</v>
      </c>
      <c r="AB144" s="27">
        <v>0</v>
      </c>
      <c r="AD144" s="37">
        <v>0</v>
      </c>
      <c r="AE144" s="37">
        <v>0</v>
      </c>
      <c r="AF144" s="37">
        <v>0</v>
      </c>
      <c r="AG144" s="37">
        <v>0</v>
      </c>
      <c r="AH144" s="37"/>
      <c r="AI144" s="38">
        <f t="shared" ca="1" si="48"/>
        <v>137</v>
      </c>
      <c r="AJ144" s="39">
        <v>3</v>
      </c>
      <c r="AK144" s="40">
        <v>454.16737000000001</v>
      </c>
      <c r="AL144" s="41">
        <v>164</v>
      </c>
      <c r="AM144" s="32">
        <v>481</v>
      </c>
      <c r="AN144" s="38" t="str">
        <f t="shared" si="49"/>
        <v>-</v>
      </c>
      <c r="AO144" s="38" t="str">
        <f t="shared" si="50"/>
        <v>-</v>
      </c>
      <c r="AP144" s="38" t="str">
        <f t="shared" si="51"/>
        <v>-</v>
      </c>
      <c r="AQ144" s="39"/>
      <c r="AR144" s="39"/>
      <c r="AS144" s="39"/>
      <c r="AT144" s="30"/>
      <c r="AU144" s="26"/>
      <c r="AV144" s="1"/>
    </row>
    <row r="145" spans="1:48" ht="15" x14ac:dyDescent="0.25">
      <c r="A145" s="1">
        <v>21</v>
      </c>
      <c r="B145" s="1">
        <v>21</v>
      </c>
      <c r="C145" s="64" t="s">
        <v>478</v>
      </c>
      <c r="D145" s="29" t="s">
        <v>69</v>
      </c>
      <c r="E145" s="29"/>
      <c r="F145" s="27">
        <v>225</v>
      </c>
      <c r="G145" s="27">
        <v>225</v>
      </c>
      <c r="H145" s="27"/>
      <c r="I145" s="27"/>
      <c r="J145" s="27"/>
      <c r="K145" s="32">
        <f t="shared" si="39"/>
        <v>450</v>
      </c>
      <c r="L145" s="32" t="s">
        <v>1133</v>
      </c>
      <c r="M145" s="32"/>
      <c r="N145" s="33">
        <f t="shared" si="40"/>
        <v>450.01389999999998</v>
      </c>
      <c r="O145" s="32">
        <f t="shared" si="41"/>
        <v>2</v>
      </c>
      <c r="P145" s="32">
        <f t="shared" ca="1" si="42"/>
        <v>0</v>
      </c>
      <c r="Q145" s="34" t="s">
        <v>35</v>
      </c>
      <c r="R145" s="35">
        <f t="shared" si="43"/>
        <v>0</v>
      </c>
      <c r="S145" s="36">
        <f t="shared" si="44"/>
        <v>450.24749999999995</v>
      </c>
      <c r="T145" s="36">
        <f t="shared" si="45"/>
        <v>450.2475</v>
      </c>
      <c r="U145" s="35">
        <f t="shared" si="46"/>
        <v>0</v>
      </c>
      <c r="V145" s="35">
        <f t="shared" si="47"/>
        <v>450.2475</v>
      </c>
      <c r="W145" s="29">
        <v>225</v>
      </c>
      <c r="X145" s="27">
        <v>225</v>
      </c>
      <c r="Y145" s="27">
        <v>0</v>
      </c>
      <c r="Z145" s="27">
        <v>0</v>
      </c>
      <c r="AA145" s="27">
        <v>0</v>
      </c>
      <c r="AB145" s="27">
        <v>0</v>
      </c>
      <c r="AD145" s="37">
        <v>0</v>
      </c>
      <c r="AE145" s="37">
        <v>0</v>
      </c>
      <c r="AF145" s="37">
        <v>0</v>
      </c>
      <c r="AG145" s="37">
        <v>0</v>
      </c>
      <c r="AH145" s="37"/>
      <c r="AI145" s="38">
        <f t="shared" ca="1" si="48"/>
        <v>225</v>
      </c>
      <c r="AJ145" s="39">
        <v>2</v>
      </c>
      <c r="AK145" s="40">
        <v>450.23410000000001</v>
      </c>
      <c r="AL145" s="41">
        <v>225</v>
      </c>
      <c r="AM145" s="32">
        <v>675</v>
      </c>
      <c r="AN145" s="38" t="str">
        <f t="shared" si="49"/>
        <v>-</v>
      </c>
      <c r="AO145" s="38" t="str">
        <f t="shared" si="50"/>
        <v>-</v>
      </c>
      <c r="AP145" s="38" t="str">
        <f t="shared" si="51"/>
        <v>-</v>
      </c>
      <c r="AQ145" s="39"/>
      <c r="AR145" s="39"/>
      <c r="AS145" s="39"/>
      <c r="AT145" s="30"/>
      <c r="AU145" s="26"/>
      <c r="AV145" s="1"/>
    </row>
    <row r="146" spans="1:48" ht="15" x14ac:dyDescent="0.25">
      <c r="A146" s="1">
        <v>22</v>
      </c>
      <c r="B146" s="1">
        <v>22</v>
      </c>
      <c r="C146" s="64" t="s">
        <v>219</v>
      </c>
      <c r="D146" s="29" t="s">
        <v>124</v>
      </c>
      <c r="E146" s="29"/>
      <c r="F146" s="27">
        <v>159</v>
      </c>
      <c r="G146" s="27"/>
      <c r="H146" s="27"/>
      <c r="I146" s="27">
        <v>225</v>
      </c>
      <c r="J146" s="27"/>
      <c r="K146" s="32">
        <f t="shared" si="39"/>
        <v>384</v>
      </c>
      <c r="L146" s="32" t="s">
        <v>1133</v>
      </c>
      <c r="M146" s="32"/>
      <c r="N146" s="33">
        <f t="shared" si="40"/>
        <v>384.01400000000001</v>
      </c>
      <c r="O146" s="32">
        <f t="shared" si="41"/>
        <v>2</v>
      </c>
      <c r="P146" s="32">
        <f t="shared" ca="1" si="42"/>
        <v>0</v>
      </c>
      <c r="Q146" s="34" t="s">
        <v>35</v>
      </c>
      <c r="R146" s="35">
        <f t="shared" si="43"/>
        <v>0</v>
      </c>
      <c r="S146" s="36">
        <f t="shared" si="44"/>
        <v>384.24089999999995</v>
      </c>
      <c r="T146" s="36">
        <f t="shared" si="45"/>
        <v>384.24090000000001</v>
      </c>
      <c r="U146" s="35">
        <f t="shared" si="46"/>
        <v>0</v>
      </c>
      <c r="V146" s="35">
        <f t="shared" si="47"/>
        <v>384.24090000000001</v>
      </c>
      <c r="W146" s="29">
        <v>225</v>
      </c>
      <c r="X146" s="27">
        <v>159</v>
      </c>
      <c r="Y146" s="27">
        <v>0</v>
      </c>
      <c r="Z146" s="27">
        <v>0</v>
      </c>
      <c r="AA146" s="27">
        <v>0</v>
      </c>
      <c r="AB146" s="27">
        <v>0</v>
      </c>
      <c r="AD146" s="37">
        <v>0</v>
      </c>
      <c r="AE146" s="37">
        <v>0</v>
      </c>
      <c r="AF146" s="37">
        <v>0</v>
      </c>
      <c r="AG146" s="37">
        <v>0</v>
      </c>
      <c r="AH146" s="37"/>
      <c r="AI146" s="38">
        <f t="shared" ca="1" si="48"/>
        <v>0</v>
      </c>
      <c r="AJ146" s="39">
        <v>1</v>
      </c>
      <c r="AK146" s="40">
        <v>159.1437</v>
      </c>
      <c r="AL146" s="41">
        <v>159</v>
      </c>
      <c r="AM146" s="32">
        <v>318</v>
      </c>
      <c r="AN146" s="38" t="str">
        <f t="shared" si="49"/>
        <v>-</v>
      </c>
      <c r="AO146" s="38" t="str">
        <f t="shared" si="50"/>
        <v>-</v>
      </c>
      <c r="AP146" s="38" t="str">
        <f t="shared" si="51"/>
        <v>-</v>
      </c>
      <c r="AQ146" s="39"/>
      <c r="AR146" s="39"/>
      <c r="AS146" s="39"/>
      <c r="AT146" s="30"/>
      <c r="AU146" s="26"/>
      <c r="AV146" s="1"/>
    </row>
    <row r="147" spans="1:48" ht="15" x14ac:dyDescent="0.25">
      <c r="A147" s="1">
        <v>23</v>
      </c>
      <c r="B147" s="1">
        <v>23</v>
      </c>
      <c r="C147" s="64" t="s">
        <v>479</v>
      </c>
      <c r="D147" s="29" t="s">
        <v>31</v>
      </c>
      <c r="E147" s="29"/>
      <c r="F147" s="27">
        <v>204</v>
      </c>
      <c r="G147" s="27">
        <v>173</v>
      </c>
      <c r="H147" s="27"/>
      <c r="I147" s="27"/>
      <c r="J147" s="27"/>
      <c r="K147" s="32">
        <f t="shared" si="39"/>
        <v>377</v>
      </c>
      <c r="L147" s="32" t="s">
        <v>1133</v>
      </c>
      <c r="M147" s="32"/>
      <c r="N147" s="33">
        <f t="shared" si="40"/>
        <v>377.01409999999998</v>
      </c>
      <c r="O147" s="32">
        <f t="shared" si="41"/>
        <v>2</v>
      </c>
      <c r="P147" s="32">
        <f t="shared" ca="1" si="42"/>
        <v>0</v>
      </c>
      <c r="Q147" s="34" t="s">
        <v>35</v>
      </c>
      <c r="R147" s="35">
        <f t="shared" si="43"/>
        <v>0</v>
      </c>
      <c r="S147" s="36">
        <f t="shared" si="44"/>
        <v>377.22129999999999</v>
      </c>
      <c r="T147" s="36">
        <f t="shared" si="45"/>
        <v>377.22129999999999</v>
      </c>
      <c r="U147" s="35">
        <f t="shared" si="46"/>
        <v>0</v>
      </c>
      <c r="V147" s="35">
        <f t="shared" si="47"/>
        <v>377.22129999999999</v>
      </c>
      <c r="W147" s="29">
        <v>204</v>
      </c>
      <c r="X147" s="27">
        <v>173</v>
      </c>
      <c r="Y147" s="27">
        <v>0</v>
      </c>
      <c r="Z147" s="27">
        <v>0</v>
      </c>
      <c r="AA147" s="27">
        <v>0</v>
      </c>
      <c r="AB147" s="27">
        <v>0</v>
      </c>
      <c r="AD147" s="37">
        <v>0</v>
      </c>
      <c r="AE147" s="37">
        <v>0</v>
      </c>
      <c r="AF147" s="37">
        <v>0</v>
      </c>
      <c r="AG147" s="37">
        <v>0</v>
      </c>
      <c r="AH147" s="37"/>
      <c r="AI147" s="38">
        <f t="shared" ca="1" si="48"/>
        <v>173</v>
      </c>
      <c r="AJ147" s="39">
        <v>2</v>
      </c>
      <c r="AK147" s="40">
        <v>377.20779999999996</v>
      </c>
      <c r="AL147" s="41">
        <v>204</v>
      </c>
      <c r="AM147" s="32">
        <v>581</v>
      </c>
      <c r="AN147" s="38" t="str">
        <f t="shared" si="49"/>
        <v>-</v>
      </c>
      <c r="AO147" s="38" t="str">
        <f t="shared" si="50"/>
        <v>-</v>
      </c>
      <c r="AP147" s="38" t="str">
        <f t="shared" si="51"/>
        <v>-</v>
      </c>
      <c r="AQ147" s="39"/>
      <c r="AR147" s="39"/>
      <c r="AS147" s="39"/>
      <c r="AT147" s="30"/>
      <c r="AU147" s="26"/>
      <c r="AV147" s="1"/>
    </row>
    <row r="148" spans="1:48" ht="15" x14ac:dyDescent="0.25">
      <c r="A148" s="1">
        <v>24</v>
      </c>
      <c r="B148" s="1">
        <v>24</v>
      </c>
      <c r="C148" s="64" t="s">
        <v>480</v>
      </c>
      <c r="D148" s="29" t="s">
        <v>34</v>
      </c>
      <c r="E148" s="29">
        <v>167</v>
      </c>
      <c r="F148" s="27"/>
      <c r="G148" s="27"/>
      <c r="H148" s="27">
        <v>208</v>
      </c>
      <c r="I148" s="27"/>
      <c r="J148" s="27"/>
      <c r="K148" s="32">
        <f t="shared" si="39"/>
        <v>375</v>
      </c>
      <c r="L148" s="32" t="s">
        <v>1133</v>
      </c>
      <c r="M148" s="32"/>
      <c r="N148" s="33">
        <f t="shared" si="40"/>
        <v>375.01420000000002</v>
      </c>
      <c r="O148" s="32">
        <f t="shared" si="41"/>
        <v>2</v>
      </c>
      <c r="P148" s="32">
        <f t="shared" ca="1" si="42"/>
        <v>0</v>
      </c>
      <c r="Q148" s="34" t="s">
        <v>35</v>
      </c>
      <c r="R148" s="35">
        <f t="shared" si="43"/>
        <v>0</v>
      </c>
      <c r="S148" s="36">
        <f t="shared" si="44"/>
        <v>375.22469999999998</v>
      </c>
      <c r="T148" s="36">
        <f t="shared" si="45"/>
        <v>375.22470000000004</v>
      </c>
      <c r="U148" s="35">
        <f t="shared" si="46"/>
        <v>0</v>
      </c>
      <c r="V148" s="35">
        <f t="shared" si="47"/>
        <v>375.22470000000004</v>
      </c>
      <c r="W148" s="29">
        <v>208</v>
      </c>
      <c r="X148" s="27">
        <v>167</v>
      </c>
      <c r="Y148" s="27">
        <v>0</v>
      </c>
      <c r="Z148" s="27">
        <v>0</v>
      </c>
      <c r="AA148" s="27">
        <v>0</v>
      </c>
      <c r="AB148" s="27">
        <v>0</v>
      </c>
      <c r="AD148" s="37">
        <v>0</v>
      </c>
      <c r="AE148" s="37">
        <v>0</v>
      </c>
      <c r="AF148" s="37">
        <v>0</v>
      </c>
      <c r="AG148" s="37">
        <v>0</v>
      </c>
      <c r="AH148" s="37"/>
      <c r="AI148" s="38">
        <f t="shared" ca="1" si="48"/>
        <v>0</v>
      </c>
      <c r="AJ148" s="39">
        <v>2</v>
      </c>
      <c r="AK148" s="40">
        <v>375.21110000000004</v>
      </c>
      <c r="AL148" s="41">
        <v>208</v>
      </c>
      <c r="AM148" s="32">
        <v>583</v>
      </c>
      <c r="AN148" s="38" t="str">
        <f t="shared" si="49"/>
        <v>-</v>
      </c>
      <c r="AO148" s="38" t="str">
        <f t="shared" si="50"/>
        <v>-</v>
      </c>
      <c r="AP148" s="38" t="str">
        <f t="shared" si="51"/>
        <v>-</v>
      </c>
      <c r="AQ148" s="39"/>
      <c r="AR148" s="39"/>
      <c r="AS148" s="39"/>
      <c r="AT148" s="30"/>
      <c r="AU148" s="26"/>
      <c r="AV148" s="1"/>
    </row>
    <row r="149" spans="1:48" ht="15" x14ac:dyDescent="0.25">
      <c r="A149" s="1">
        <v>25</v>
      </c>
      <c r="B149" s="1">
        <v>25</v>
      </c>
      <c r="C149" s="64" t="s">
        <v>481</v>
      </c>
      <c r="D149" s="29" t="s">
        <v>124</v>
      </c>
      <c r="E149" s="29"/>
      <c r="F149" s="27">
        <v>163</v>
      </c>
      <c r="G149" s="27"/>
      <c r="H149" s="27">
        <v>187</v>
      </c>
      <c r="I149" s="27"/>
      <c r="J149" s="27"/>
      <c r="K149" s="32">
        <f t="shared" si="39"/>
        <v>350</v>
      </c>
      <c r="L149" s="32" t="s">
        <v>1133</v>
      </c>
      <c r="M149" s="32"/>
      <c r="N149" s="33">
        <f t="shared" si="40"/>
        <v>350.01429999999999</v>
      </c>
      <c r="O149" s="32">
        <f t="shared" si="41"/>
        <v>2</v>
      </c>
      <c r="P149" s="32">
        <f t="shared" ca="1" si="42"/>
        <v>0</v>
      </c>
      <c r="Q149" s="34" t="s">
        <v>35</v>
      </c>
      <c r="R149" s="35">
        <f t="shared" si="43"/>
        <v>0</v>
      </c>
      <c r="S149" s="36">
        <f t="shared" si="44"/>
        <v>350.20330000000001</v>
      </c>
      <c r="T149" s="36">
        <f t="shared" si="45"/>
        <v>350.20330000000001</v>
      </c>
      <c r="U149" s="35">
        <f t="shared" si="46"/>
        <v>0</v>
      </c>
      <c r="V149" s="35">
        <f t="shared" si="47"/>
        <v>350.20330000000001</v>
      </c>
      <c r="W149" s="29">
        <v>187</v>
      </c>
      <c r="X149" s="27">
        <v>163</v>
      </c>
      <c r="Y149" s="27">
        <v>0</v>
      </c>
      <c r="Z149" s="27">
        <v>0</v>
      </c>
      <c r="AA149" s="27">
        <v>0</v>
      </c>
      <c r="AB149" s="27">
        <v>0</v>
      </c>
      <c r="AD149" s="37">
        <v>0</v>
      </c>
      <c r="AE149" s="37">
        <v>0</v>
      </c>
      <c r="AF149" s="37">
        <v>0</v>
      </c>
      <c r="AG149" s="37">
        <v>0</v>
      </c>
      <c r="AH149" s="37"/>
      <c r="AI149" s="38">
        <f t="shared" ca="1" si="48"/>
        <v>0</v>
      </c>
      <c r="AJ149" s="39">
        <v>2</v>
      </c>
      <c r="AK149" s="40">
        <v>350.18960000000004</v>
      </c>
      <c r="AL149" s="41">
        <v>187</v>
      </c>
      <c r="AM149" s="32">
        <v>537</v>
      </c>
      <c r="AN149" s="38" t="str">
        <f t="shared" si="49"/>
        <v>-</v>
      </c>
      <c r="AO149" s="38" t="str">
        <f t="shared" si="50"/>
        <v>-</v>
      </c>
      <c r="AP149" s="38" t="str">
        <f t="shared" si="51"/>
        <v>-</v>
      </c>
      <c r="AQ149" s="39"/>
      <c r="AR149" s="39"/>
      <c r="AS149" s="39"/>
      <c r="AT149" s="30"/>
      <c r="AU149" s="26"/>
      <c r="AV149" s="1"/>
    </row>
    <row r="150" spans="1:48" ht="15" x14ac:dyDescent="0.25">
      <c r="A150" s="1">
        <v>26</v>
      </c>
      <c r="B150" s="1">
        <v>26</v>
      </c>
      <c r="C150" s="64" t="s">
        <v>482</v>
      </c>
      <c r="D150" s="29" t="s">
        <v>42</v>
      </c>
      <c r="E150" s="29"/>
      <c r="F150" s="27"/>
      <c r="G150" s="27"/>
      <c r="H150" s="27">
        <v>278</v>
      </c>
      <c r="I150" s="27"/>
      <c r="J150" s="27"/>
      <c r="K150" s="32">
        <f t="shared" si="39"/>
        <v>278</v>
      </c>
      <c r="L150" s="32" t="s">
        <v>1133</v>
      </c>
      <c r="M150" s="32"/>
      <c r="N150" s="33">
        <f t="shared" si="40"/>
        <v>278.01440000000002</v>
      </c>
      <c r="O150" s="32">
        <f t="shared" si="41"/>
        <v>1</v>
      </c>
      <c r="P150" s="32">
        <f t="shared" ca="1" si="42"/>
        <v>0</v>
      </c>
      <c r="Q150" s="34" t="s">
        <v>35</v>
      </c>
      <c r="R150" s="35">
        <f t="shared" si="43"/>
        <v>0</v>
      </c>
      <c r="S150" s="36">
        <f t="shared" si="44"/>
        <v>278.27799999999996</v>
      </c>
      <c r="T150" s="36">
        <f t="shared" si="45"/>
        <v>278.27800000000002</v>
      </c>
      <c r="U150" s="35">
        <f t="shared" si="46"/>
        <v>0</v>
      </c>
      <c r="V150" s="35">
        <f t="shared" si="47"/>
        <v>278.27800000000002</v>
      </c>
      <c r="W150" s="29">
        <v>278</v>
      </c>
      <c r="X150" s="27">
        <v>0</v>
      </c>
      <c r="Y150" s="27">
        <v>0</v>
      </c>
      <c r="Z150" s="27">
        <v>0</v>
      </c>
      <c r="AA150" s="27">
        <v>0</v>
      </c>
      <c r="AB150" s="27">
        <v>0</v>
      </c>
      <c r="AD150" s="37">
        <v>0</v>
      </c>
      <c r="AE150" s="37">
        <v>0</v>
      </c>
      <c r="AF150" s="37">
        <v>0</v>
      </c>
      <c r="AG150" s="37">
        <v>0</v>
      </c>
      <c r="AH150" s="37"/>
      <c r="AI150" s="38">
        <f t="shared" ca="1" si="48"/>
        <v>0</v>
      </c>
      <c r="AJ150" s="39">
        <v>1</v>
      </c>
      <c r="AK150" s="40">
        <v>278.26420000000002</v>
      </c>
      <c r="AL150" s="41">
        <v>278</v>
      </c>
      <c r="AM150" s="32">
        <v>556</v>
      </c>
      <c r="AN150" s="38" t="str">
        <f t="shared" si="49"/>
        <v>-</v>
      </c>
      <c r="AO150" s="38" t="str">
        <f t="shared" si="50"/>
        <v>-</v>
      </c>
      <c r="AP150" s="38" t="str">
        <f t="shared" si="51"/>
        <v>-</v>
      </c>
      <c r="AQ150" s="39"/>
      <c r="AR150" s="39"/>
      <c r="AS150" s="39"/>
      <c r="AT150" s="30"/>
      <c r="AU150" s="26"/>
      <c r="AV150" s="1"/>
    </row>
    <row r="151" spans="1:48" ht="15" x14ac:dyDescent="0.25">
      <c r="A151" s="1">
        <v>27</v>
      </c>
      <c r="B151" s="1">
        <v>27</v>
      </c>
      <c r="C151" s="64" t="s">
        <v>483</v>
      </c>
      <c r="D151" s="29" t="s">
        <v>19</v>
      </c>
      <c r="E151" s="29">
        <v>273</v>
      </c>
      <c r="F151" s="27"/>
      <c r="G151" s="27"/>
      <c r="H151" s="27"/>
      <c r="I151" s="27"/>
      <c r="J151" s="27"/>
      <c r="K151" s="32">
        <f t="shared" si="39"/>
        <v>273</v>
      </c>
      <c r="L151" s="32" t="s">
        <v>1133</v>
      </c>
      <c r="M151" s="32"/>
      <c r="N151" s="33">
        <f t="shared" si="40"/>
        <v>273.0145</v>
      </c>
      <c r="O151" s="32">
        <f t="shared" si="41"/>
        <v>1</v>
      </c>
      <c r="P151" s="32">
        <f t="shared" ca="1" si="42"/>
        <v>0</v>
      </c>
      <c r="Q151" s="34" t="s">
        <v>35</v>
      </c>
      <c r="R151" s="35">
        <f t="shared" si="43"/>
        <v>0</v>
      </c>
      <c r="S151" s="36">
        <f t="shared" si="44"/>
        <v>273.27299999999997</v>
      </c>
      <c r="T151" s="36">
        <f t="shared" si="45"/>
        <v>273.27300000000002</v>
      </c>
      <c r="U151" s="35">
        <f t="shared" si="46"/>
        <v>0</v>
      </c>
      <c r="V151" s="35">
        <f t="shared" si="47"/>
        <v>273.27300000000002</v>
      </c>
      <c r="W151" s="29">
        <v>273</v>
      </c>
      <c r="X151" s="27">
        <v>0</v>
      </c>
      <c r="Y151" s="27">
        <v>0</v>
      </c>
      <c r="Z151" s="27">
        <v>0</v>
      </c>
      <c r="AA151" s="27">
        <v>0</v>
      </c>
      <c r="AB151" s="27">
        <v>0</v>
      </c>
      <c r="AD151" s="37">
        <v>0</v>
      </c>
      <c r="AE151" s="37">
        <v>0</v>
      </c>
      <c r="AF151" s="37">
        <v>0</v>
      </c>
      <c r="AG151" s="37">
        <v>0</v>
      </c>
      <c r="AH151" s="37"/>
      <c r="AI151" s="38">
        <f t="shared" ca="1" si="48"/>
        <v>0</v>
      </c>
      <c r="AJ151" s="39">
        <v>1</v>
      </c>
      <c r="AK151" s="40">
        <v>273.25910000000005</v>
      </c>
      <c r="AL151" s="41">
        <v>273</v>
      </c>
      <c r="AM151" s="32">
        <v>546</v>
      </c>
      <c r="AN151" s="38" t="str">
        <f t="shared" si="49"/>
        <v>-</v>
      </c>
      <c r="AO151" s="38" t="str">
        <f t="shared" si="50"/>
        <v>-</v>
      </c>
      <c r="AP151" s="38" t="str">
        <f t="shared" si="51"/>
        <v>-</v>
      </c>
      <c r="AQ151" s="39"/>
      <c r="AR151" s="39"/>
      <c r="AS151" s="39"/>
      <c r="AT151" s="30"/>
      <c r="AU151" s="26"/>
      <c r="AV151" s="1"/>
    </row>
    <row r="152" spans="1:48" ht="15" x14ac:dyDescent="0.25">
      <c r="A152" s="1">
        <v>28</v>
      </c>
      <c r="B152" s="1">
        <v>28</v>
      </c>
      <c r="C152" s="64" t="s">
        <v>484</v>
      </c>
      <c r="D152" s="29" t="s">
        <v>485</v>
      </c>
      <c r="E152" s="29">
        <v>269</v>
      </c>
      <c r="F152" s="27"/>
      <c r="G152" s="27"/>
      <c r="H152" s="27"/>
      <c r="I152" s="27"/>
      <c r="J152" s="27"/>
      <c r="K152" s="32">
        <f t="shared" si="39"/>
        <v>269</v>
      </c>
      <c r="L152" s="32" t="s">
        <v>1133</v>
      </c>
      <c r="M152" s="32"/>
      <c r="N152" s="33">
        <f t="shared" si="40"/>
        <v>269.01459999999997</v>
      </c>
      <c r="O152" s="32">
        <f t="shared" si="41"/>
        <v>1</v>
      </c>
      <c r="P152" s="32">
        <f t="shared" ca="1" si="42"/>
        <v>0</v>
      </c>
      <c r="Q152" s="34" t="s">
        <v>35</v>
      </c>
      <c r="R152" s="35">
        <f t="shared" si="43"/>
        <v>0</v>
      </c>
      <c r="S152" s="36">
        <f t="shared" si="44"/>
        <v>269.26899999999995</v>
      </c>
      <c r="T152" s="36">
        <f t="shared" si="45"/>
        <v>269.26900000000001</v>
      </c>
      <c r="U152" s="35">
        <f t="shared" si="46"/>
        <v>0</v>
      </c>
      <c r="V152" s="35">
        <f t="shared" si="47"/>
        <v>269.26900000000001</v>
      </c>
      <c r="W152" s="29">
        <v>269</v>
      </c>
      <c r="X152" s="27">
        <v>0</v>
      </c>
      <c r="Y152" s="27">
        <v>0</v>
      </c>
      <c r="Z152" s="27">
        <v>0</v>
      </c>
      <c r="AA152" s="27">
        <v>0</v>
      </c>
      <c r="AB152" s="27">
        <v>0</v>
      </c>
      <c r="AD152" s="37">
        <v>0</v>
      </c>
      <c r="AE152" s="37">
        <v>0</v>
      </c>
      <c r="AF152" s="37">
        <v>0</v>
      </c>
      <c r="AG152" s="37">
        <v>0</v>
      </c>
      <c r="AH152" s="37"/>
      <c r="AI152" s="38">
        <f t="shared" ca="1" si="48"/>
        <v>0</v>
      </c>
      <c r="AJ152" s="39">
        <v>1</v>
      </c>
      <c r="AK152" s="40">
        <v>269.255</v>
      </c>
      <c r="AL152" s="41">
        <v>269</v>
      </c>
      <c r="AM152" s="32">
        <v>538</v>
      </c>
      <c r="AN152" s="38" t="str">
        <f t="shared" si="49"/>
        <v>-</v>
      </c>
      <c r="AO152" s="38" t="str">
        <f t="shared" si="50"/>
        <v>-</v>
      </c>
      <c r="AP152" s="38" t="str">
        <f t="shared" si="51"/>
        <v>-</v>
      </c>
      <c r="AQ152" s="39"/>
      <c r="AR152" s="39"/>
      <c r="AS152" s="39"/>
      <c r="AT152" s="30"/>
      <c r="AU152" s="26"/>
      <c r="AV152" s="1"/>
    </row>
    <row r="153" spans="1:48" ht="15" x14ac:dyDescent="0.25">
      <c r="A153" s="1">
        <v>29</v>
      </c>
      <c r="B153" s="1">
        <v>29</v>
      </c>
      <c r="C153" s="64" t="s">
        <v>486</v>
      </c>
      <c r="D153" s="29" t="s">
        <v>56</v>
      </c>
      <c r="E153" s="29">
        <v>256</v>
      </c>
      <c r="F153" s="27"/>
      <c r="G153" s="27"/>
      <c r="H153" s="27"/>
      <c r="I153" s="27"/>
      <c r="J153" s="27"/>
      <c r="K153" s="32">
        <f t="shared" si="39"/>
        <v>256</v>
      </c>
      <c r="L153" s="32" t="s">
        <v>1133</v>
      </c>
      <c r="M153" s="32"/>
      <c r="N153" s="33">
        <f t="shared" si="40"/>
        <v>256.0147</v>
      </c>
      <c r="O153" s="32">
        <f t="shared" si="41"/>
        <v>1</v>
      </c>
      <c r="P153" s="32">
        <f t="shared" ca="1" si="42"/>
        <v>0</v>
      </c>
      <c r="Q153" s="34" t="s">
        <v>35</v>
      </c>
      <c r="R153" s="35">
        <f t="shared" si="43"/>
        <v>0</v>
      </c>
      <c r="S153" s="36">
        <f t="shared" si="44"/>
        <v>256.25599999999997</v>
      </c>
      <c r="T153" s="36">
        <f t="shared" si="45"/>
        <v>256.25599999999997</v>
      </c>
      <c r="U153" s="35">
        <f t="shared" si="46"/>
        <v>0</v>
      </c>
      <c r="V153" s="35">
        <f t="shared" si="47"/>
        <v>256.25599999999997</v>
      </c>
      <c r="W153" s="29">
        <v>256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D153" s="37">
        <v>0</v>
      </c>
      <c r="AE153" s="37">
        <v>0</v>
      </c>
      <c r="AF153" s="37">
        <v>0</v>
      </c>
      <c r="AG153" s="37">
        <v>0</v>
      </c>
      <c r="AH153" s="37"/>
      <c r="AI153" s="38">
        <f t="shared" ca="1" si="48"/>
        <v>0</v>
      </c>
      <c r="AJ153" s="39">
        <v>1</v>
      </c>
      <c r="AK153" s="40">
        <v>256.24189999999999</v>
      </c>
      <c r="AL153" s="41">
        <v>256</v>
      </c>
      <c r="AM153" s="32">
        <v>512</v>
      </c>
      <c r="AN153" s="38" t="str">
        <f t="shared" si="49"/>
        <v>-</v>
      </c>
      <c r="AO153" s="38" t="str">
        <f t="shared" si="50"/>
        <v>-</v>
      </c>
      <c r="AP153" s="38" t="str">
        <f t="shared" si="51"/>
        <v>-</v>
      </c>
      <c r="AQ153" s="39"/>
      <c r="AR153" s="39"/>
      <c r="AS153" s="39"/>
      <c r="AT153" s="30"/>
      <c r="AU153" s="26"/>
      <c r="AV153" s="1"/>
    </row>
    <row r="154" spans="1:48" ht="15" x14ac:dyDescent="0.25">
      <c r="A154" s="1">
        <v>30</v>
      </c>
      <c r="B154" s="1">
        <v>30</v>
      </c>
      <c r="C154" s="64" t="s">
        <v>487</v>
      </c>
      <c r="D154" s="29" t="s">
        <v>85</v>
      </c>
      <c r="E154" s="29"/>
      <c r="F154" s="27"/>
      <c r="G154" s="27"/>
      <c r="H154" s="27">
        <v>250</v>
      </c>
      <c r="I154" s="27"/>
      <c r="J154" s="27"/>
      <c r="K154" s="32">
        <f t="shared" si="39"/>
        <v>250</v>
      </c>
      <c r="L154" s="32" t="s">
        <v>1133</v>
      </c>
      <c r="M154" s="32"/>
      <c r="N154" s="33">
        <f t="shared" si="40"/>
        <v>250.01480000000001</v>
      </c>
      <c r="O154" s="32">
        <f t="shared" si="41"/>
        <v>1</v>
      </c>
      <c r="P154" s="32">
        <f t="shared" ca="1" si="42"/>
        <v>0</v>
      </c>
      <c r="Q154" s="34" t="s">
        <v>35</v>
      </c>
      <c r="R154" s="35">
        <f t="shared" si="43"/>
        <v>0</v>
      </c>
      <c r="S154" s="36">
        <f t="shared" si="44"/>
        <v>250.24999999999997</v>
      </c>
      <c r="T154" s="36">
        <f t="shared" si="45"/>
        <v>250.25</v>
      </c>
      <c r="U154" s="35">
        <f t="shared" si="46"/>
        <v>0</v>
      </c>
      <c r="V154" s="35">
        <f t="shared" si="47"/>
        <v>250.25</v>
      </c>
      <c r="W154" s="29">
        <v>250</v>
      </c>
      <c r="X154" s="27">
        <v>0</v>
      </c>
      <c r="Y154" s="27">
        <v>0</v>
      </c>
      <c r="Z154" s="27">
        <v>0</v>
      </c>
      <c r="AA154" s="27">
        <v>0</v>
      </c>
      <c r="AB154" s="27">
        <v>0</v>
      </c>
      <c r="AD154" s="37">
        <v>0</v>
      </c>
      <c r="AE154" s="37">
        <v>0</v>
      </c>
      <c r="AF154" s="37">
        <v>0</v>
      </c>
      <c r="AG154" s="37">
        <v>0</v>
      </c>
      <c r="AH154" s="37"/>
      <c r="AI154" s="38">
        <f t="shared" ca="1" si="48"/>
        <v>0</v>
      </c>
      <c r="AJ154" s="39">
        <v>1</v>
      </c>
      <c r="AK154" s="40">
        <v>250.23580000000001</v>
      </c>
      <c r="AL154" s="41">
        <v>250</v>
      </c>
      <c r="AM154" s="32">
        <v>500</v>
      </c>
      <c r="AN154" s="38" t="str">
        <f t="shared" si="49"/>
        <v>-</v>
      </c>
      <c r="AO154" s="38" t="str">
        <f t="shared" si="50"/>
        <v>-</v>
      </c>
      <c r="AP154" s="38" t="str">
        <f t="shared" si="51"/>
        <v>-</v>
      </c>
      <c r="AQ154" s="39"/>
      <c r="AR154" s="39"/>
      <c r="AS154" s="39"/>
      <c r="AT154" s="30"/>
      <c r="AU154" s="26"/>
      <c r="AV154" s="1"/>
    </row>
    <row r="155" spans="1:48" ht="15" x14ac:dyDescent="0.25">
      <c r="A155" s="1">
        <v>31</v>
      </c>
      <c r="B155" s="1">
        <v>31</v>
      </c>
      <c r="C155" s="64" t="s">
        <v>488</v>
      </c>
      <c r="D155" s="29" t="s">
        <v>114</v>
      </c>
      <c r="E155" s="29"/>
      <c r="F155" s="27"/>
      <c r="G155" s="27"/>
      <c r="H155" s="27">
        <v>249</v>
      </c>
      <c r="I155" s="27"/>
      <c r="J155" s="27"/>
      <c r="K155" s="32">
        <f t="shared" si="39"/>
        <v>249</v>
      </c>
      <c r="L155" s="32" t="s">
        <v>1133</v>
      </c>
      <c r="M155" s="32"/>
      <c r="N155" s="33">
        <f t="shared" si="40"/>
        <v>249.01490000000001</v>
      </c>
      <c r="O155" s="32">
        <f t="shared" si="41"/>
        <v>1</v>
      </c>
      <c r="P155" s="32">
        <f t="shared" ca="1" si="42"/>
        <v>0</v>
      </c>
      <c r="Q155" s="34" t="s">
        <v>35</v>
      </c>
      <c r="R155" s="35">
        <f t="shared" si="43"/>
        <v>0</v>
      </c>
      <c r="S155" s="36">
        <f t="shared" si="44"/>
        <v>249.24899999999997</v>
      </c>
      <c r="T155" s="36">
        <f t="shared" si="45"/>
        <v>249.249</v>
      </c>
      <c r="U155" s="35">
        <f t="shared" si="46"/>
        <v>0</v>
      </c>
      <c r="V155" s="35">
        <f t="shared" si="47"/>
        <v>249.249</v>
      </c>
      <c r="W155" s="29">
        <v>249</v>
      </c>
      <c r="X155" s="27">
        <v>0</v>
      </c>
      <c r="Y155" s="27">
        <v>0</v>
      </c>
      <c r="Z155" s="27">
        <v>0</v>
      </c>
      <c r="AA155" s="27">
        <v>0</v>
      </c>
      <c r="AB155" s="27">
        <v>0</v>
      </c>
      <c r="AD155" s="37">
        <v>0</v>
      </c>
      <c r="AE155" s="37">
        <v>0</v>
      </c>
      <c r="AF155" s="37">
        <v>0</v>
      </c>
      <c r="AG155" s="37">
        <v>0</v>
      </c>
      <c r="AH155" s="37"/>
      <c r="AI155" s="38">
        <f t="shared" ca="1" si="48"/>
        <v>0</v>
      </c>
      <c r="AJ155" s="39">
        <v>1</v>
      </c>
      <c r="AK155" s="40">
        <v>249.2347</v>
      </c>
      <c r="AL155" s="41">
        <v>249</v>
      </c>
      <c r="AM155" s="32">
        <v>498</v>
      </c>
      <c r="AN155" s="38" t="str">
        <f t="shared" si="49"/>
        <v>-</v>
      </c>
      <c r="AO155" s="38" t="str">
        <f t="shared" si="50"/>
        <v>-</v>
      </c>
      <c r="AP155" s="38" t="str">
        <f t="shared" si="51"/>
        <v>-</v>
      </c>
      <c r="AQ155" s="39"/>
      <c r="AR155" s="39"/>
      <c r="AS155" s="39"/>
      <c r="AT155" s="30"/>
      <c r="AU155" s="26"/>
      <c r="AV155" s="1"/>
    </row>
    <row r="156" spans="1:48" ht="15" x14ac:dyDescent="0.25">
      <c r="A156" s="1">
        <v>32</v>
      </c>
      <c r="B156" s="1">
        <v>32</v>
      </c>
      <c r="C156" s="64" t="s">
        <v>489</v>
      </c>
      <c r="D156" s="29" t="s">
        <v>63</v>
      </c>
      <c r="E156" s="29">
        <v>233</v>
      </c>
      <c r="F156" s="27"/>
      <c r="G156" s="27"/>
      <c r="H156" s="27"/>
      <c r="I156" s="27"/>
      <c r="J156" s="27"/>
      <c r="K156" s="32">
        <f t="shared" si="39"/>
        <v>233</v>
      </c>
      <c r="L156" s="32" t="s">
        <v>1133</v>
      </c>
      <c r="M156" s="32"/>
      <c r="N156" s="33">
        <f t="shared" si="40"/>
        <v>233.01499999999999</v>
      </c>
      <c r="O156" s="32">
        <f t="shared" si="41"/>
        <v>1</v>
      </c>
      <c r="P156" s="32">
        <f t="shared" ca="1" si="42"/>
        <v>0</v>
      </c>
      <c r="Q156" s="34" t="s">
        <v>35</v>
      </c>
      <c r="R156" s="35">
        <f t="shared" si="43"/>
        <v>0</v>
      </c>
      <c r="S156" s="36">
        <f t="shared" si="44"/>
        <v>233.23299999999998</v>
      </c>
      <c r="T156" s="36">
        <f t="shared" si="45"/>
        <v>233.233</v>
      </c>
      <c r="U156" s="35">
        <f t="shared" si="46"/>
        <v>0</v>
      </c>
      <c r="V156" s="35">
        <f t="shared" si="47"/>
        <v>233.233</v>
      </c>
      <c r="W156" s="29">
        <v>233</v>
      </c>
      <c r="X156" s="27">
        <v>0</v>
      </c>
      <c r="Y156" s="27">
        <v>0</v>
      </c>
      <c r="Z156" s="27">
        <v>0</v>
      </c>
      <c r="AA156" s="27">
        <v>0</v>
      </c>
      <c r="AB156" s="27">
        <v>0</v>
      </c>
      <c r="AD156" s="37">
        <v>0</v>
      </c>
      <c r="AE156" s="37">
        <v>0</v>
      </c>
      <c r="AF156" s="37">
        <v>0</v>
      </c>
      <c r="AG156" s="37">
        <v>0</v>
      </c>
      <c r="AH156" s="37"/>
      <c r="AI156" s="38">
        <f t="shared" ca="1" si="48"/>
        <v>0</v>
      </c>
      <c r="AJ156" s="39">
        <v>1</v>
      </c>
      <c r="AK156" s="40">
        <v>233.21860000000001</v>
      </c>
      <c r="AL156" s="41">
        <v>233</v>
      </c>
      <c r="AM156" s="32">
        <v>466</v>
      </c>
      <c r="AN156" s="38" t="str">
        <f t="shared" si="49"/>
        <v>-</v>
      </c>
      <c r="AO156" s="38" t="str">
        <f t="shared" si="50"/>
        <v>-</v>
      </c>
      <c r="AP156" s="38" t="str">
        <f t="shared" si="51"/>
        <v>-</v>
      </c>
      <c r="AQ156" s="39"/>
      <c r="AR156" s="39"/>
      <c r="AS156" s="39"/>
      <c r="AT156" s="30"/>
      <c r="AU156" s="26"/>
      <c r="AV156" s="1"/>
    </row>
    <row r="157" spans="1:48" ht="15" x14ac:dyDescent="0.25">
      <c r="A157" s="1">
        <v>33</v>
      </c>
      <c r="B157" s="1">
        <v>33</v>
      </c>
      <c r="C157" s="64" t="s">
        <v>490</v>
      </c>
      <c r="D157" s="29" t="s">
        <v>31</v>
      </c>
      <c r="E157" s="29">
        <v>218</v>
      </c>
      <c r="F157" s="27"/>
      <c r="G157" s="27"/>
      <c r="H157" s="27"/>
      <c r="I157" s="27"/>
      <c r="J157" s="27"/>
      <c r="K157" s="32">
        <f t="shared" si="39"/>
        <v>218</v>
      </c>
      <c r="L157" s="32" t="s">
        <v>1133</v>
      </c>
      <c r="M157" s="32"/>
      <c r="N157" s="33">
        <f t="shared" si="40"/>
        <v>218.01509999999999</v>
      </c>
      <c r="O157" s="32">
        <f t="shared" si="41"/>
        <v>1</v>
      </c>
      <c r="P157" s="32">
        <f t="shared" ca="1" si="42"/>
        <v>0</v>
      </c>
      <c r="Q157" s="34" t="s">
        <v>35</v>
      </c>
      <c r="R157" s="35">
        <f t="shared" si="43"/>
        <v>0</v>
      </c>
      <c r="S157" s="36">
        <f t="shared" si="44"/>
        <v>218.21799999999999</v>
      </c>
      <c r="T157" s="36">
        <f t="shared" si="45"/>
        <v>218.21799999999999</v>
      </c>
      <c r="U157" s="35">
        <f t="shared" si="46"/>
        <v>0</v>
      </c>
      <c r="V157" s="35">
        <f t="shared" si="47"/>
        <v>218.21799999999999</v>
      </c>
      <c r="W157" s="29">
        <v>218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D157" s="37">
        <v>0</v>
      </c>
      <c r="AE157" s="37">
        <v>0</v>
      </c>
      <c r="AF157" s="37">
        <v>0</v>
      </c>
      <c r="AG157" s="37">
        <v>0</v>
      </c>
      <c r="AH157" s="37"/>
      <c r="AI157" s="38">
        <f t="shared" ca="1" si="48"/>
        <v>0</v>
      </c>
      <c r="AJ157" s="39">
        <v>1</v>
      </c>
      <c r="AK157" s="40">
        <v>218.20349999999999</v>
      </c>
      <c r="AL157" s="41">
        <v>218</v>
      </c>
      <c r="AM157" s="32">
        <v>436</v>
      </c>
      <c r="AN157" s="38" t="str">
        <f t="shared" si="49"/>
        <v>-</v>
      </c>
      <c r="AO157" s="38" t="str">
        <f t="shared" si="50"/>
        <v>-</v>
      </c>
      <c r="AP157" s="38" t="str">
        <f t="shared" si="51"/>
        <v>-</v>
      </c>
      <c r="AQ157" s="39"/>
      <c r="AR157" s="39"/>
      <c r="AS157" s="39"/>
      <c r="AT157" s="30"/>
      <c r="AU157" s="26"/>
      <c r="AV157" s="1"/>
    </row>
    <row r="158" spans="1:48" ht="15" x14ac:dyDescent="0.25">
      <c r="A158" s="1">
        <v>34</v>
      </c>
      <c r="B158" s="1">
        <v>34</v>
      </c>
      <c r="C158" s="64" t="s">
        <v>491</v>
      </c>
      <c r="D158" s="29" t="s">
        <v>52</v>
      </c>
      <c r="E158" s="29"/>
      <c r="F158" s="27"/>
      <c r="G158" s="27"/>
      <c r="H158" s="27">
        <v>212</v>
      </c>
      <c r="I158" s="27"/>
      <c r="J158" s="27"/>
      <c r="K158" s="32">
        <f t="shared" si="39"/>
        <v>212</v>
      </c>
      <c r="L158" s="32" t="s">
        <v>1133</v>
      </c>
      <c r="M158" s="32"/>
      <c r="N158" s="33">
        <f t="shared" si="40"/>
        <v>212.01519999999999</v>
      </c>
      <c r="O158" s="32">
        <f t="shared" si="41"/>
        <v>1</v>
      </c>
      <c r="P158" s="32">
        <f t="shared" ca="1" si="42"/>
        <v>0</v>
      </c>
      <c r="Q158" s="34" t="s">
        <v>35</v>
      </c>
      <c r="R158" s="35">
        <f t="shared" si="43"/>
        <v>0</v>
      </c>
      <c r="S158" s="36">
        <f t="shared" si="44"/>
        <v>212.21199999999999</v>
      </c>
      <c r="T158" s="36">
        <f t="shared" si="45"/>
        <v>212.21199999999999</v>
      </c>
      <c r="U158" s="35">
        <f t="shared" si="46"/>
        <v>0</v>
      </c>
      <c r="V158" s="35">
        <f t="shared" si="47"/>
        <v>212.21199999999999</v>
      </c>
      <c r="W158" s="29">
        <v>212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D158" s="37">
        <v>0</v>
      </c>
      <c r="AE158" s="37">
        <v>0</v>
      </c>
      <c r="AF158" s="37">
        <v>0</v>
      </c>
      <c r="AG158" s="37">
        <v>0</v>
      </c>
      <c r="AH158" s="37"/>
      <c r="AI158" s="38">
        <f t="shared" ca="1" si="48"/>
        <v>0</v>
      </c>
      <c r="AJ158" s="39">
        <v>1</v>
      </c>
      <c r="AK158" s="40">
        <v>212.19739999999999</v>
      </c>
      <c r="AL158" s="41">
        <v>212</v>
      </c>
      <c r="AM158" s="32">
        <v>424</v>
      </c>
      <c r="AN158" s="38" t="str">
        <f t="shared" si="49"/>
        <v>-</v>
      </c>
      <c r="AO158" s="38" t="str">
        <f t="shared" si="50"/>
        <v>-</v>
      </c>
      <c r="AP158" s="38" t="str">
        <f t="shared" si="51"/>
        <v>-</v>
      </c>
      <c r="AQ158" s="39"/>
      <c r="AR158" s="39"/>
      <c r="AS158" s="39"/>
      <c r="AT158" s="30"/>
      <c r="AU158" s="26"/>
      <c r="AV158" s="1"/>
    </row>
    <row r="159" spans="1:48" ht="15" x14ac:dyDescent="0.25">
      <c r="A159" s="1">
        <v>35</v>
      </c>
      <c r="B159" s="1">
        <v>35</v>
      </c>
      <c r="C159" s="64" t="s">
        <v>492</v>
      </c>
      <c r="D159" s="29" t="s">
        <v>124</v>
      </c>
      <c r="E159" s="29"/>
      <c r="F159" s="27">
        <v>201</v>
      </c>
      <c r="G159" s="27"/>
      <c r="H159" s="27"/>
      <c r="I159" s="27"/>
      <c r="J159" s="27"/>
      <c r="K159" s="32">
        <f t="shared" si="39"/>
        <v>201</v>
      </c>
      <c r="L159" s="32" t="s">
        <v>1133</v>
      </c>
      <c r="M159" s="32"/>
      <c r="N159" s="33">
        <f t="shared" si="40"/>
        <v>201.0153</v>
      </c>
      <c r="O159" s="32">
        <f t="shared" si="41"/>
        <v>1</v>
      </c>
      <c r="P159" s="32">
        <f t="shared" ca="1" si="42"/>
        <v>0</v>
      </c>
      <c r="Q159" s="34" t="s">
        <v>35</v>
      </c>
      <c r="R159" s="35">
        <f t="shared" si="43"/>
        <v>0</v>
      </c>
      <c r="S159" s="36">
        <f t="shared" si="44"/>
        <v>201.20099999999996</v>
      </c>
      <c r="T159" s="36">
        <f t="shared" si="45"/>
        <v>201.20099999999999</v>
      </c>
      <c r="U159" s="35">
        <f t="shared" si="46"/>
        <v>0</v>
      </c>
      <c r="V159" s="35">
        <f t="shared" si="47"/>
        <v>201.20099999999999</v>
      </c>
      <c r="W159" s="29">
        <v>201</v>
      </c>
      <c r="X159" s="27">
        <v>0</v>
      </c>
      <c r="Y159" s="27">
        <v>0</v>
      </c>
      <c r="Z159" s="27">
        <v>0</v>
      </c>
      <c r="AA159" s="27">
        <v>0</v>
      </c>
      <c r="AB159" s="27">
        <v>0</v>
      </c>
      <c r="AD159" s="37">
        <v>0</v>
      </c>
      <c r="AE159" s="37">
        <v>0</v>
      </c>
      <c r="AF159" s="37">
        <v>0</v>
      </c>
      <c r="AG159" s="37">
        <v>0</v>
      </c>
      <c r="AH159" s="37"/>
      <c r="AI159" s="38">
        <f t="shared" ca="1" si="48"/>
        <v>0</v>
      </c>
      <c r="AJ159" s="39">
        <v>1</v>
      </c>
      <c r="AK159" s="40">
        <v>201.18629999999999</v>
      </c>
      <c r="AL159" s="41">
        <v>201</v>
      </c>
      <c r="AM159" s="32">
        <v>402</v>
      </c>
      <c r="AN159" s="38" t="str">
        <f t="shared" si="49"/>
        <v>-</v>
      </c>
      <c r="AO159" s="38" t="str">
        <f t="shared" si="50"/>
        <v>-</v>
      </c>
      <c r="AP159" s="38" t="str">
        <f t="shared" si="51"/>
        <v>-</v>
      </c>
      <c r="AQ159" s="39"/>
      <c r="AR159" s="39"/>
      <c r="AS159" s="39"/>
      <c r="AT159" s="30"/>
      <c r="AU159" s="26"/>
      <c r="AV159" s="1"/>
    </row>
    <row r="160" spans="1:48" ht="15" x14ac:dyDescent="0.25">
      <c r="A160" s="1">
        <v>36</v>
      </c>
      <c r="B160" s="1">
        <v>36</v>
      </c>
      <c r="C160" s="64" t="s">
        <v>493</v>
      </c>
      <c r="D160" s="29" t="s">
        <v>78</v>
      </c>
      <c r="E160" s="29">
        <v>190</v>
      </c>
      <c r="F160" s="27"/>
      <c r="G160" s="27"/>
      <c r="H160" s="27"/>
      <c r="I160" s="27"/>
      <c r="J160" s="27"/>
      <c r="K160" s="32">
        <f t="shared" si="39"/>
        <v>190</v>
      </c>
      <c r="L160" s="32" t="s">
        <v>1133</v>
      </c>
      <c r="M160" s="32"/>
      <c r="N160" s="33">
        <f t="shared" si="40"/>
        <v>190.0154</v>
      </c>
      <c r="O160" s="32">
        <f t="shared" si="41"/>
        <v>1</v>
      </c>
      <c r="P160" s="32">
        <f t="shared" ca="1" si="42"/>
        <v>0</v>
      </c>
      <c r="Q160" s="34" t="s">
        <v>35</v>
      </c>
      <c r="R160" s="35">
        <f t="shared" si="43"/>
        <v>0</v>
      </c>
      <c r="S160" s="36">
        <f t="shared" si="44"/>
        <v>190.18999999999997</v>
      </c>
      <c r="T160" s="36">
        <f t="shared" si="45"/>
        <v>190.19</v>
      </c>
      <c r="U160" s="35">
        <f t="shared" si="46"/>
        <v>0</v>
      </c>
      <c r="V160" s="35">
        <f t="shared" si="47"/>
        <v>190.19</v>
      </c>
      <c r="W160" s="29">
        <v>190</v>
      </c>
      <c r="X160" s="27">
        <v>0</v>
      </c>
      <c r="Y160" s="27">
        <v>0</v>
      </c>
      <c r="Z160" s="27">
        <v>0</v>
      </c>
      <c r="AA160" s="27">
        <v>0</v>
      </c>
      <c r="AB160" s="27">
        <v>0</v>
      </c>
      <c r="AD160" s="37">
        <v>0</v>
      </c>
      <c r="AE160" s="37">
        <v>0</v>
      </c>
      <c r="AF160" s="37">
        <v>0</v>
      </c>
      <c r="AG160" s="37">
        <v>0</v>
      </c>
      <c r="AH160" s="37"/>
      <c r="AI160" s="38">
        <f t="shared" ca="1" si="48"/>
        <v>0</v>
      </c>
      <c r="AJ160" s="39">
        <v>1</v>
      </c>
      <c r="AK160" s="40">
        <v>190.17519999999999</v>
      </c>
      <c r="AL160" s="41">
        <v>190</v>
      </c>
      <c r="AM160" s="32">
        <v>380</v>
      </c>
      <c r="AN160" s="38" t="str">
        <f t="shared" si="49"/>
        <v>-</v>
      </c>
      <c r="AO160" s="38" t="str">
        <f t="shared" si="50"/>
        <v>-</v>
      </c>
      <c r="AP160" s="38" t="str">
        <f t="shared" si="51"/>
        <v>-</v>
      </c>
      <c r="AQ160" s="39"/>
      <c r="AR160" s="39"/>
      <c r="AS160" s="39"/>
      <c r="AT160" s="30"/>
      <c r="AU160" s="26"/>
      <c r="AV160" s="1"/>
    </row>
    <row r="161" spans="1:48" ht="15" x14ac:dyDescent="0.25">
      <c r="A161" s="1">
        <v>37</v>
      </c>
      <c r="B161" s="1">
        <v>37</v>
      </c>
      <c r="C161" s="64" t="s">
        <v>494</v>
      </c>
      <c r="D161" s="29" t="s">
        <v>157</v>
      </c>
      <c r="E161" s="29">
        <v>186</v>
      </c>
      <c r="F161" s="27"/>
      <c r="G161" s="27"/>
      <c r="H161" s="27"/>
      <c r="I161" s="27"/>
      <c r="J161" s="27"/>
      <c r="K161" s="32">
        <f t="shared" si="39"/>
        <v>186</v>
      </c>
      <c r="L161" s="32" t="s">
        <v>1133</v>
      </c>
      <c r="M161" s="32"/>
      <c r="N161" s="33">
        <f t="shared" si="40"/>
        <v>186.0155</v>
      </c>
      <c r="O161" s="32">
        <f t="shared" si="41"/>
        <v>1</v>
      </c>
      <c r="P161" s="32">
        <f t="shared" ca="1" si="42"/>
        <v>0</v>
      </c>
      <c r="Q161" s="34" t="s">
        <v>35</v>
      </c>
      <c r="R161" s="35">
        <f t="shared" si="43"/>
        <v>0</v>
      </c>
      <c r="S161" s="36">
        <f t="shared" si="44"/>
        <v>186.18599999999998</v>
      </c>
      <c r="T161" s="36">
        <f t="shared" si="45"/>
        <v>186.18600000000001</v>
      </c>
      <c r="U161" s="35">
        <f t="shared" si="46"/>
        <v>0</v>
      </c>
      <c r="V161" s="35">
        <f t="shared" si="47"/>
        <v>186.18600000000001</v>
      </c>
      <c r="W161" s="29">
        <v>186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D161" s="37">
        <v>0</v>
      </c>
      <c r="AE161" s="37">
        <v>0</v>
      </c>
      <c r="AF161" s="37">
        <v>0</v>
      </c>
      <c r="AG161" s="37">
        <v>0</v>
      </c>
      <c r="AH161" s="37"/>
      <c r="AI161" s="38">
        <f t="shared" ca="1" si="48"/>
        <v>0</v>
      </c>
      <c r="AJ161" s="39">
        <v>1</v>
      </c>
      <c r="AK161" s="40">
        <v>186.1711</v>
      </c>
      <c r="AL161" s="41">
        <v>186</v>
      </c>
      <c r="AM161" s="32">
        <v>372</v>
      </c>
      <c r="AN161" s="38" t="str">
        <f t="shared" si="49"/>
        <v>-</v>
      </c>
      <c r="AO161" s="38" t="str">
        <f t="shared" si="50"/>
        <v>-</v>
      </c>
      <c r="AP161" s="38" t="str">
        <f t="shared" si="51"/>
        <v>-</v>
      </c>
      <c r="AQ161" s="39"/>
      <c r="AR161" s="39"/>
      <c r="AS161" s="39"/>
      <c r="AT161" s="30"/>
      <c r="AU161" s="26"/>
      <c r="AV161" s="1"/>
    </row>
    <row r="162" spans="1:48" ht="15" x14ac:dyDescent="0.25">
      <c r="A162" s="1">
        <v>38</v>
      </c>
      <c r="B162" s="1">
        <v>38</v>
      </c>
      <c r="C162" s="64" t="s">
        <v>495</v>
      </c>
      <c r="D162" s="29" t="s">
        <v>124</v>
      </c>
      <c r="E162" s="29"/>
      <c r="F162" s="27"/>
      <c r="G162" s="27"/>
      <c r="H162" s="27">
        <v>186</v>
      </c>
      <c r="I162" s="27"/>
      <c r="J162" s="27"/>
      <c r="K162" s="32">
        <f t="shared" si="39"/>
        <v>186</v>
      </c>
      <c r="L162" s="32" t="s">
        <v>1133</v>
      </c>
      <c r="M162" s="32"/>
      <c r="N162" s="33">
        <f t="shared" si="40"/>
        <v>186.01560000000001</v>
      </c>
      <c r="O162" s="32">
        <f t="shared" si="41"/>
        <v>1</v>
      </c>
      <c r="P162" s="32">
        <f t="shared" ca="1" si="42"/>
        <v>0</v>
      </c>
      <c r="Q162" s="34" t="s">
        <v>35</v>
      </c>
      <c r="R162" s="35">
        <f t="shared" si="43"/>
        <v>0</v>
      </c>
      <c r="S162" s="36">
        <f t="shared" si="44"/>
        <v>186.18599999999998</v>
      </c>
      <c r="T162" s="36">
        <f t="shared" si="45"/>
        <v>186.18600000000001</v>
      </c>
      <c r="U162" s="35">
        <f t="shared" si="46"/>
        <v>0</v>
      </c>
      <c r="V162" s="35">
        <f t="shared" si="47"/>
        <v>186.18600000000001</v>
      </c>
      <c r="W162" s="29">
        <v>186</v>
      </c>
      <c r="X162" s="27">
        <v>0</v>
      </c>
      <c r="Y162" s="27">
        <v>0</v>
      </c>
      <c r="Z162" s="27">
        <v>0</v>
      </c>
      <c r="AA162" s="27">
        <v>0</v>
      </c>
      <c r="AB162" s="27">
        <v>0</v>
      </c>
      <c r="AD162" s="37">
        <v>0</v>
      </c>
      <c r="AE162" s="37">
        <v>0</v>
      </c>
      <c r="AF162" s="37">
        <v>0</v>
      </c>
      <c r="AG162" s="37">
        <v>0</v>
      </c>
      <c r="AH162" s="37"/>
      <c r="AI162" s="38">
        <f t="shared" ca="1" si="48"/>
        <v>0</v>
      </c>
      <c r="AJ162" s="39">
        <v>1</v>
      </c>
      <c r="AK162" s="40">
        <v>186.17100000000002</v>
      </c>
      <c r="AL162" s="41">
        <v>186</v>
      </c>
      <c r="AM162" s="32">
        <v>372</v>
      </c>
      <c r="AN162" s="38" t="str">
        <f t="shared" si="49"/>
        <v>-</v>
      </c>
      <c r="AO162" s="38" t="str">
        <f t="shared" si="50"/>
        <v>-</v>
      </c>
      <c r="AP162" s="38" t="str">
        <f t="shared" si="51"/>
        <v>-</v>
      </c>
      <c r="AQ162" s="39"/>
      <c r="AR162" s="39"/>
      <c r="AS162" s="39"/>
      <c r="AT162" s="30"/>
      <c r="AU162" s="26"/>
      <c r="AV162" s="1"/>
    </row>
    <row r="163" spans="1:48" ht="15" x14ac:dyDescent="0.25">
      <c r="A163" s="1">
        <v>39</v>
      </c>
      <c r="B163" s="1">
        <v>39</v>
      </c>
      <c r="C163" s="64" t="s">
        <v>496</v>
      </c>
      <c r="D163" s="29" t="s">
        <v>31</v>
      </c>
      <c r="E163" s="29"/>
      <c r="F163" s="27"/>
      <c r="G163" s="27">
        <v>164</v>
      </c>
      <c r="H163" s="27"/>
      <c r="I163" s="27"/>
      <c r="J163" s="27"/>
      <c r="K163" s="32">
        <f t="shared" si="39"/>
        <v>164</v>
      </c>
      <c r="L163" s="32" t="s">
        <v>1133</v>
      </c>
      <c r="M163" s="32"/>
      <c r="N163" s="33">
        <f t="shared" si="40"/>
        <v>164.01570000000001</v>
      </c>
      <c r="O163" s="32">
        <f t="shared" si="41"/>
        <v>1</v>
      </c>
      <c r="P163" s="32">
        <f t="shared" ca="1" si="42"/>
        <v>0</v>
      </c>
      <c r="Q163" s="34" t="s">
        <v>35</v>
      </c>
      <c r="R163" s="35">
        <f t="shared" si="43"/>
        <v>0</v>
      </c>
      <c r="S163" s="36">
        <f t="shared" si="44"/>
        <v>164.16399999999999</v>
      </c>
      <c r="T163" s="36">
        <f t="shared" si="45"/>
        <v>164.16399999999999</v>
      </c>
      <c r="U163" s="35">
        <f t="shared" si="46"/>
        <v>0</v>
      </c>
      <c r="V163" s="35">
        <f t="shared" si="47"/>
        <v>164.16399999999999</v>
      </c>
      <c r="W163" s="29">
        <v>164</v>
      </c>
      <c r="X163" s="27">
        <v>0</v>
      </c>
      <c r="Y163" s="27">
        <v>0</v>
      </c>
      <c r="Z163" s="27">
        <v>0</v>
      </c>
      <c r="AA163" s="27">
        <v>0</v>
      </c>
      <c r="AB163" s="27">
        <v>0</v>
      </c>
      <c r="AD163" s="37">
        <v>0</v>
      </c>
      <c r="AE163" s="37">
        <v>0</v>
      </c>
      <c r="AF163" s="37">
        <v>0</v>
      </c>
      <c r="AG163" s="37">
        <v>0</v>
      </c>
      <c r="AH163" s="37"/>
      <c r="AI163" s="38">
        <f t="shared" ca="1" si="48"/>
        <v>164</v>
      </c>
      <c r="AJ163" s="39">
        <v>1</v>
      </c>
      <c r="AK163" s="40">
        <v>164.1489</v>
      </c>
      <c r="AL163" s="41">
        <v>164</v>
      </c>
      <c r="AM163" s="32">
        <v>328</v>
      </c>
      <c r="AN163" s="38" t="str">
        <f t="shared" si="49"/>
        <v>-</v>
      </c>
      <c r="AO163" s="38" t="str">
        <f t="shared" si="50"/>
        <v>-</v>
      </c>
      <c r="AP163" s="38" t="str">
        <f t="shared" si="51"/>
        <v>-</v>
      </c>
      <c r="AQ163" s="39"/>
      <c r="AR163" s="39"/>
      <c r="AS163" s="39"/>
      <c r="AT163" s="30"/>
      <c r="AU163" s="26"/>
      <c r="AV163" s="1"/>
    </row>
    <row r="164" spans="1:48" ht="15" x14ac:dyDescent="0.25">
      <c r="A164" s="1">
        <v>40</v>
      </c>
      <c r="B164" s="1">
        <v>40</v>
      </c>
      <c r="C164" s="64" t="s">
        <v>497</v>
      </c>
      <c r="D164" s="29" t="s">
        <v>24</v>
      </c>
      <c r="E164" s="29"/>
      <c r="F164" s="27"/>
      <c r="G164" s="27">
        <v>161</v>
      </c>
      <c r="H164" s="27"/>
      <c r="I164" s="27"/>
      <c r="J164" s="27"/>
      <c r="K164" s="32">
        <f t="shared" si="39"/>
        <v>161</v>
      </c>
      <c r="L164" s="32" t="s">
        <v>1133</v>
      </c>
      <c r="M164" s="32"/>
      <c r="N164" s="33">
        <f t="shared" si="40"/>
        <v>161.01580000000001</v>
      </c>
      <c r="O164" s="32">
        <f t="shared" si="41"/>
        <v>1</v>
      </c>
      <c r="P164" s="32">
        <f t="shared" ca="1" si="42"/>
        <v>0</v>
      </c>
      <c r="Q164" s="34" t="s">
        <v>35</v>
      </c>
      <c r="R164" s="35">
        <f t="shared" si="43"/>
        <v>0</v>
      </c>
      <c r="S164" s="36">
        <f t="shared" si="44"/>
        <v>161.16099999999997</v>
      </c>
      <c r="T164" s="36">
        <f t="shared" si="45"/>
        <v>161.161</v>
      </c>
      <c r="U164" s="35">
        <f t="shared" si="46"/>
        <v>0</v>
      </c>
      <c r="V164" s="35">
        <f t="shared" si="47"/>
        <v>161.161</v>
      </c>
      <c r="W164" s="29">
        <v>161</v>
      </c>
      <c r="X164" s="27">
        <v>0</v>
      </c>
      <c r="Y164" s="27">
        <v>0</v>
      </c>
      <c r="Z164" s="27">
        <v>0</v>
      </c>
      <c r="AA164" s="27">
        <v>0</v>
      </c>
      <c r="AB164" s="27">
        <v>0</v>
      </c>
      <c r="AD164" s="37">
        <v>0</v>
      </c>
      <c r="AE164" s="37">
        <v>0</v>
      </c>
      <c r="AF164" s="37">
        <v>0</v>
      </c>
      <c r="AG164" s="37">
        <v>0</v>
      </c>
      <c r="AH164" s="37"/>
      <c r="AI164" s="38">
        <f t="shared" ca="1" si="48"/>
        <v>161</v>
      </c>
      <c r="AJ164" s="39">
        <v>1</v>
      </c>
      <c r="AK164" s="40">
        <v>161.14580000000001</v>
      </c>
      <c r="AL164" s="41">
        <v>161</v>
      </c>
      <c r="AM164" s="32">
        <v>322</v>
      </c>
      <c r="AN164" s="38" t="str">
        <f t="shared" si="49"/>
        <v>-</v>
      </c>
      <c r="AO164" s="38" t="str">
        <f t="shared" si="50"/>
        <v>-</v>
      </c>
      <c r="AP164" s="38" t="str">
        <f t="shared" si="51"/>
        <v>-</v>
      </c>
      <c r="AQ164" s="39"/>
      <c r="AR164" s="39"/>
      <c r="AS164" s="39"/>
      <c r="AT164" s="30"/>
      <c r="AU164" s="26"/>
      <c r="AV164" s="1"/>
    </row>
    <row r="165" spans="1:48" ht="15" x14ac:dyDescent="0.25">
      <c r="A165" s="1">
        <v>41</v>
      </c>
      <c r="B165" s="1">
        <v>41</v>
      </c>
      <c r="C165" s="64" t="s">
        <v>498</v>
      </c>
      <c r="D165" s="29" t="s">
        <v>31</v>
      </c>
      <c r="E165" s="29">
        <v>143</v>
      </c>
      <c r="F165" s="27"/>
      <c r="G165" s="27"/>
      <c r="H165" s="27"/>
      <c r="I165" s="27"/>
      <c r="J165" s="27"/>
      <c r="K165" s="32">
        <f t="shared" si="39"/>
        <v>143</v>
      </c>
      <c r="L165" s="32" t="s">
        <v>1133</v>
      </c>
      <c r="M165" s="32"/>
      <c r="N165" s="33">
        <f t="shared" si="40"/>
        <v>143.01589999999999</v>
      </c>
      <c r="O165" s="32">
        <f t="shared" si="41"/>
        <v>1</v>
      </c>
      <c r="P165" s="32">
        <f t="shared" ca="1" si="42"/>
        <v>0</v>
      </c>
      <c r="Q165" s="34" t="s">
        <v>35</v>
      </c>
      <c r="R165" s="35">
        <f t="shared" si="43"/>
        <v>0</v>
      </c>
      <c r="S165" s="36">
        <f t="shared" si="44"/>
        <v>143.14299999999997</v>
      </c>
      <c r="T165" s="36">
        <f t="shared" si="45"/>
        <v>143.143</v>
      </c>
      <c r="U165" s="35">
        <f t="shared" si="46"/>
        <v>0</v>
      </c>
      <c r="V165" s="35">
        <f t="shared" si="47"/>
        <v>143.143</v>
      </c>
      <c r="W165" s="29">
        <v>143</v>
      </c>
      <c r="X165" s="27">
        <v>0</v>
      </c>
      <c r="Y165" s="27">
        <v>0</v>
      </c>
      <c r="Z165" s="27">
        <v>0</v>
      </c>
      <c r="AA165" s="27">
        <v>0</v>
      </c>
      <c r="AB165" s="27">
        <v>0</v>
      </c>
      <c r="AD165" s="37">
        <v>0</v>
      </c>
      <c r="AE165" s="37">
        <v>0</v>
      </c>
      <c r="AF165" s="37">
        <v>0</v>
      </c>
      <c r="AG165" s="37">
        <v>0</v>
      </c>
      <c r="AH165" s="37"/>
      <c r="AI165" s="38">
        <f t="shared" ca="1" si="48"/>
        <v>0</v>
      </c>
      <c r="AJ165" s="39">
        <v>1</v>
      </c>
      <c r="AK165" s="40">
        <v>143.1276</v>
      </c>
      <c r="AL165" s="41">
        <v>143</v>
      </c>
      <c r="AM165" s="32">
        <v>286</v>
      </c>
      <c r="AN165" s="38" t="str">
        <f t="shared" si="49"/>
        <v>-</v>
      </c>
      <c r="AO165" s="38" t="str">
        <f t="shared" si="50"/>
        <v>-</v>
      </c>
      <c r="AP165" s="38" t="str">
        <f t="shared" si="51"/>
        <v>-</v>
      </c>
      <c r="AQ165" s="39"/>
      <c r="AR165" s="39"/>
      <c r="AS165" s="39"/>
      <c r="AT165" s="30"/>
      <c r="AU165" s="26"/>
      <c r="AV165" s="1"/>
    </row>
    <row r="166" spans="1:48" ht="15" x14ac:dyDescent="0.25">
      <c r="A166" s="1">
        <v>42</v>
      </c>
      <c r="B166" s="1">
        <v>42</v>
      </c>
      <c r="C166" s="64" t="s">
        <v>499</v>
      </c>
      <c r="D166" s="29" t="s">
        <v>386</v>
      </c>
      <c r="E166" s="29"/>
      <c r="F166" s="27"/>
      <c r="G166" s="27">
        <v>102</v>
      </c>
      <c r="H166" s="27"/>
      <c r="I166" s="27"/>
      <c r="J166" s="27"/>
      <c r="K166" s="32">
        <f t="shared" si="39"/>
        <v>102</v>
      </c>
      <c r="L166" s="32" t="s">
        <v>1133</v>
      </c>
      <c r="M166" s="32"/>
      <c r="N166" s="33">
        <f t="shared" si="40"/>
        <v>102.01600000000001</v>
      </c>
      <c r="O166" s="32">
        <f t="shared" si="41"/>
        <v>1</v>
      </c>
      <c r="P166" s="32">
        <f t="shared" ca="1" si="42"/>
        <v>0</v>
      </c>
      <c r="Q166" s="34" t="s">
        <v>35</v>
      </c>
      <c r="R166" s="35">
        <f t="shared" si="43"/>
        <v>0</v>
      </c>
      <c r="S166" s="36">
        <f t="shared" si="44"/>
        <v>102.10199999999999</v>
      </c>
      <c r="T166" s="36">
        <f t="shared" si="45"/>
        <v>102.102</v>
      </c>
      <c r="U166" s="35">
        <f t="shared" si="46"/>
        <v>0</v>
      </c>
      <c r="V166" s="35">
        <f t="shared" si="47"/>
        <v>102.102</v>
      </c>
      <c r="W166" s="29">
        <v>102</v>
      </c>
      <c r="X166" s="27">
        <v>0</v>
      </c>
      <c r="Y166" s="27">
        <v>0</v>
      </c>
      <c r="Z166" s="27">
        <v>0</v>
      </c>
      <c r="AA166" s="27">
        <v>0</v>
      </c>
      <c r="AB166" s="27">
        <v>0</v>
      </c>
      <c r="AD166" s="37">
        <v>0</v>
      </c>
      <c r="AE166" s="37">
        <v>0</v>
      </c>
      <c r="AF166" s="37">
        <v>0</v>
      </c>
      <c r="AG166" s="37">
        <v>0</v>
      </c>
      <c r="AH166" s="37"/>
      <c r="AI166" s="38">
        <f t="shared" ca="1" si="48"/>
        <v>102</v>
      </c>
      <c r="AJ166" s="39">
        <v>1</v>
      </c>
      <c r="AK166" s="40">
        <v>102.0865</v>
      </c>
      <c r="AL166" s="41">
        <v>102</v>
      </c>
      <c r="AM166" s="32">
        <v>204</v>
      </c>
      <c r="AN166" s="38" t="str">
        <f t="shared" si="49"/>
        <v>-</v>
      </c>
      <c r="AO166" s="38" t="str">
        <f t="shared" si="50"/>
        <v>-</v>
      </c>
      <c r="AP166" s="38" t="str">
        <f t="shared" si="51"/>
        <v>-</v>
      </c>
      <c r="AQ166" s="39"/>
      <c r="AR166" s="39"/>
      <c r="AS166" s="39"/>
      <c r="AT166" s="30"/>
      <c r="AU166" s="26"/>
      <c r="AV166" s="1"/>
    </row>
    <row r="167" spans="1:48" ht="3" customHeight="1" x14ac:dyDescent="0.25">
      <c r="A167" s="64"/>
      <c r="B167" s="1"/>
      <c r="C167" s="64"/>
      <c r="D167" s="29"/>
      <c r="E167" s="29"/>
      <c r="F167" s="27"/>
      <c r="G167" s="27"/>
      <c r="H167" s="27"/>
      <c r="I167" s="27"/>
      <c r="J167" s="27"/>
      <c r="K167" s="32"/>
      <c r="L167" s="27"/>
      <c r="M167" s="27"/>
      <c r="N167" s="32"/>
      <c r="O167" s="27"/>
      <c r="P167" s="27"/>
      <c r="R167" s="65"/>
      <c r="S167" s="65"/>
      <c r="T167" s="65"/>
      <c r="U167" s="65"/>
      <c r="V167" s="35"/>
      <c r="W167" s="35"/>
      <c r="X167" s="35"/>
      <c r="Y167" s="32"/>
      <c r="Z167" s="32"/>
      <c r="AA167" s="32"/>
      <c r="AB167" s="32"/>
      <c r="AL167" s="26"/>
      <c r="AM167" s="26"/>
      <c r="AN167" s="41"/>
      <c r="AO167" s="41"/>
      <c r="AP167" s="41"/>
      <c r="AQ167" s="41"/>
      <c r="AR167" s="41"/>
      <c r="AS167" s="41"/>
      <c r="AT167" s="30"/>
      <c r="AU167" s="26"/>
      <c r="AV167" s="1"/>
    </row>
    <row r="168" spans="1:48" s="26" customFormat="1" x14ac:dyDescent="0.2">
      <c r="A168" s="2"/>
      <c r="B168" s="2"/>
      <c r="C168" s="2"/>
      <c r="D168" s="27"/>
      <c r="E168" s="27"/>
      <c r="F168" s="27"/>
      <c r="G168" s="27"/>
      <c r="H168" s="27"/>
      <c r="I168" s="27"/>
      <c r="J168" s="27"/>
      <c r="K168" s="32"/>
      <c r="L168" s="27"/>
      <c r="M168" s="27"/>
      <c r="N168" s="32"/>
      <c r="O168" s="27"/>
      <c r="P168" s="27"/>
      <c r="R168" s="65"/>
      <c r="S168" s="65"/>
      <c r="T168" s="65"/>
      <c r="U168" s="65"/>
      <c r="V168" s="35"/>
      <c r="W168" s="35"/>
      <c r="X168" s="35"/>
      <c r="Y168" s="32"/>
      <c r="Z168" s="32"/>
      <c r="AA168" s="32"/>
      <c r="AB168" s="32"/>
      <c r="AJ168" s="2"/>
      <c r="AK168" s="2"/>
      <c r="AN168" s="41"/>
      <c r="AO168" s="41"/>
      <c r="AP168" s="41"/>
      <c r="AQ168" s="41"/>
      <c r="AR168" s="41"/>
      <c r="AS168" s="41"/>
      <c r="AT168" s="54"/>
      <c r="AV168" s="1"/>
    </row>
    <row r="169" spans="1:48" s="26" customFormat="1" ht="15" x14ac:dyDescent="0.25">
      <c r="A169" s="63"/>
      <c r="B169" s="63"/>
      <c r="C169" s="63" t="s">
        <v>39</v>
      </c>
      <c r="D169" s="27"/>
      <c r="E169" s="27"/>
      <c r="F169" s="27"/>
      <c r="G169" s="27"/>
      <c r="H169" s="27"/>
      <c r="I169" s="27"/>
      <c r="J169" s="27"/>
      <c r="K169" s="32"/>
      <c r="L169" s="27"/>
      <c r="M169" s="27"/>
      <c r="N169" s="32"/>
      <c r="O169" s="27"/>
      <c r="P169" s="27"/>
      <c r="Q169" s="56" t="str">
        <f>C169</f>
        <v>M50</v>
      </c>
      <c r="R169" s="65"/>
      <c r="S169" s="65"/>
      <c r="T169" s="65"/>
      <c r="U169" s="65"/>
      <c r="V169" s="35"/>
      <c r="W169" s="35"/>
      <c r="X169" s="35"/>
      <c r="Y169" s="32"/>
      <c r="Z169" s="32"/>
      <c r="AA169" s="32"/>
      <c r="AB169" s="32"/>
      <c r="AJ169" s="2"/>
      <c r="AK169" s="2"/>
      <c r="AN169" s="41"/>
      <c r="AO169" s="41"/>
      <c r="AP169" s="41"/>
      <c r="AQ169" s="39">
        <v>858</v>
      </c>
      <c r="AR169" s="39">
        <v>853</v>
      </c>
      <c r="AS169" s="39">
        <v>842</v>
      </c>
      <c r="AT169" s="54"/>
      <c r="AV169" s="1"/>
    </row>
    <row r="170" spans="1:48" s="26" customFormat="1" ht="15" x14ac:dyDescent="0.25">
      <c r="A170" s="64">
        <v>1</v>
      </c>
      <c r="B170" s="64">
        <v>1</v>
      </c>
      <c r="C170" s="64" t="s">
        <v>500</v>
      </c>
      <c r="D170" s="29" t="s">
        <v>102</v>
      </c>
      <c r="E170" s="29">
        <v>275</v>
      </c>
      <c r="F170" s="27">
        <v>286</v>
      </c>
      <c r="G170" s="27">
        <v>285</v>
      </c>
      <c r="H170" s="27">
        <v>287</v>
      </c>
      <c r="I170" s="27"/>
      <c r="J170" s="27"/>
      <c r="K170" s="32">
        <f t="shared" ref="K170:K201" si="52"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858</v>
      </c>
      <c r="L170" s="32" t="s">
        <v>1133</v>
      </c>
      <c r="M170" s="32" t="s">
        <v>46</v>
      </c>
      <c r="N170" s="33">
        <f t="shared" ref="N170:N201" si="53">K170+(ROW(K170)-ROW(K$6))/10000</f>
        <v>858.01639999999998</v>
      </c>
      <c r="O170" s="32">
        <f t="shared" ref="O170:O201" si="54">COUNT(E170:J170)</f>
        <v>4</v>
      </c>
      <c r="P170" s="32">
        <f t="shared" ref="P170:P201" ca="1" si="55">IF(AND(O170=1,OFFSET(D170,0,P$3)&gt;0),"Y",0)</f>
        <v>0</v>
      </c>
      <c r="Q170" s="34" t="s">
        <v>39</v>
      </c>
      <c r="R170" s="35">
        <f t="shared" ref="R170:R201" si="56">1-(Q170=Q169)</f>
        <v>0</v>
      </c>
      <c r="S170" s="36">
        <f t="shared" ref="S170:S201" si="57">IFERROR(LARGE(E170:J170,1),0)*1.001+IF($D$5&gt;=2,IFERROR(LARGE(E170:J170,2),0),0)*1.0001+IF($D$5&gt;=3,IFERROR(LARGE(E170:J170,3),0),0)*1.00001+IF($D$5&gt;=4,IFERROR(LARGE(E170:J170,4),0),0)*1.000001+IF($D$5&gt;=5,IFERROR(LARGE(E170:J170,5),0),0)*1.0000001+IF($D$5&gt;=6,IFERROR(LARGE(E170:J170,6),0),0)*1.00000001</f>
        <v>858.31844999999998</v>
      </c>
      <c r="T170" s="36">
        <f t="shared" ref="T170:T201" si="58">K170+W170/1000+IF($D$5&gt;=2,X170/10000,0)+IF($D$5&gt;=3,Y170/100000,0)+IF($D$5&gt;=4,Z170/1000000,0)+IF($D$5&gt;=5,AA170/10000000,0)+IF($D$5&gt;=6,AB170/100000000,0)</f>
        <v>858.31844999999998</v>
      </c>
      <c r="U170" s="35">
        <f t="shared" ref="U170:U201" si="59">1-(S170=T170)</f>
        <v>0</v>
      </c>
      <c r="V170" s="35">
        <f t="shared" ref="V170:V201" si="60">K170+W170/1000+X170/10000+Y170/100000+Z170/1000000+AA170/10000000+AB170/100000000</f>
        <v>858.31872499999997</v>
      </c>
      <c r="W170" s="29">
        <v>287</v>
      </c>
      <c r="X170" s="27">
        <v>286</v>
      </c>
      <c r="Y170" s="27">
        <v>285</v>
      </c>
      <c r="Z170" s="27">
        <v>275</v>
      </c>
      <c r="AA170" s="27">
        <v>0</v>
      </c>
      <c r="AB170" s="27">
        <v>0</v>
      </c>
      <c r="AD170" s="37">
        <v>0</v>
      </c>
      <c r="AE170" s="37">
        <v>0</v>
      </c>
      <c r="AF170" s="37">
        <v>0</v>
      </c>
      <c r="AG170" s="37">
        <v>0</v>
      </c>
      <c r="AH170" s="37"/>
      <c r="AI170" s="38">
        <f t="shared" ref="AI170:AI201" ca="1" si="61">OFFSET(E170,0,AI$5-1)</f>
        <v>285</v>
      </c>
      <c r="AJ170" s="39">
        <v>4</v>
      </c>
      <c r="AK170" s="40">
        <v>858.30282499999998</v>
      </c>
      <c r="AL170" s="41">
        <v>287</v>
      </c>
      <c r="AM170" s="32">
        <v>860</v>
      </c>
      <c r="AN170" s="38" t="str">
        <f t="shared" ref="AN170:AN201" si="62">IF(AND($AD170="Query O/s",AQ170&lt;&gt;""),AQ170,"-")</f>
        <v>-</v>
      </c>
      <c r="AO170" s="38" t="str">
        <f t="shared" ref="AO170:AO201" si="63">IF(AND($AD170="Query O/s",AR170&lt;&gt;""),AR170,"-")</f>
        <v>-</v>
      </c>
      <c r="AP170" s="38" t="str">
        <f t="shared" ref="AP170:AP201" si="64">IF(AND($AD170="Query O/s",AS170&lt;&gt;""),AS170,"-")</f>
        <v>-</v>
      </c>
      <c r="AQ170" s="39" t="s">
        <v>46</v>
      </c>
      <c r="AR170" s="39"/>
      <c r="AS170" s="39"/>
      <c r="AT170" s="54"/>
      <c r="AV170" s="1"/>
    </row>
    <row r="171" spans="1:48" s="26" customFormat="1" ht="15" x14ac:dyDescent="0.25">
      <c r="A171" s="64">
        <v>2</v>
      </c>
      <c r="B171" s="64">
        <v>2</v>
      </c>
      <c r="C171" s="64" t="s">
        <v>45</v>
      </c>
      <c r="D171" s="29" t="s">
        <v>42</v>
      </c>
      <c r="E171" s="29">
        <v>280</v>
      </c>
      <c r="F171" s="27"/>
      <c r="G171" s="27">
        <v>283</v>
      </c>
      <c r="H171" s="27">
        <v>279</v>
      </c>
      <c r="I171" s="27">
        <v>294</v>
      </c>
      <c r="J171" s="27"/>
      <c r="K171" s="32">
        <f t="shared" si="52"/>
        <v>857</v>
      </c>
      <c r="L171" s="32" t="s">
        <v>1133</v>
      </c>
      <c r="M171" s="32" t="s">
        <v>80</v>
      </c>
      <c r="N171" s="33">
        <f t="shared" si="53"/>
        <v>857.01649999999995</v>
      </c>
      <c r="O171" s="32">
        <f t="shared" si="54"/>
        <v>4</v>
      </c>
      <c r="P171" s="32">
        <f t="shared" ca="1" si="55"/>
        <v>0</v>
      </c>
      <c r="Q171" s="34" t="s">
        <v>39</v>
      </c>
      <c r="R171" s="35">
        <f t="shared" si="56"/>
        <v>0</v>
      </c>
      <c r="S171" s="36">
        <f t="shared" si="57"/>
        <v>857.32510000000002</v>
      </c>
      <c r="T171" s="36">
        <f t="shared" si="58"/>
        <v>857.32509999999991</v>
      </c>
      <c r="U171" s="35">
        <f t="shared" si="59"/>
        <v>0</v>
      </c>
      <c r="V171" s="35">
        <f t="shared" si="60"/>
        <v>857.32537899999988</v>
      </c>
      <c r="W171" s="29">
        <v>294</v>
      </c>
      <c r="X171" s="27">
        <v>283</v>
      </c>
      <c r="Y171" s="27">
        <v>280</v>
      </c>
      <c r="Z171" s="27">
        <v>279</v>
      </c>
      <c r="AA171" s="27">
        <v>0</v>
      </c>
      <c r="AB171" s="27">
        <v>0</v>
      </c>
      <c r="AD171" s="37">
        <v>0</v>
      </c>
      <c r="AE171" s="37">
        <v>0</v>
      </c>
      <c r="AF171" s="37">
        <v>0</v>
      </c>
      <c r="AG171" s="37">
        <v>0</v>
      </c>
      <c r="AH171" s="37"/>
      <c r="AI171" s="38">
        <f t="shared" ca="1" si="61"/>
        <v>283</v>
      </c>
      <c r="AJ171" s="39">
        <v>3</v>
      </c>
      <c r="AK171" s="40">
        <v>842.29768999999999</v>
      </c>
      <c r="AL171" s="41">
        <v>283</v>
      </c>
      <c r="AM171" s="32">
        <v>846</v>
      </c>
      <c r="AN171" s="38" t="str">
        <f t="shared" si="62"/>
        <v>-</v>
      </c>
      <c r="AO171" s="38" t="str">
        <f t="shared" si="63"/>
        <v>-</v>
      </c>
      <c r="AP171" s="38" t="str">
        <f t="shared" si="64"/>
        <v>-</v>
      </c>
      <c r="AQ171" s="39"/>
      <c r="AR171" s="39"/>
      <c r="AS171" s="39" t="s">
        <v>88</v>
      </c>
      <c r="AT171" s="54"/>
      <c r="AV171" s="1"/>
    </row>
    <row r="172" spans="1:48" s="26" customFormat="1" ht="15" x14ac:dyDescent="0.25">
      <c r="A172" s="64">
        <v>3</v>
      </c>
      <c r="B172" s="64">
        <v>3</v>
      </c>
      <c r="C172" s="64" t="s">
        <v>501</v>
      </c>
      <c r="D172" s="29" t="s">
        <v>19</v>
      </c>
      <c r="E172" s="29">
        <v>283</v>
      </c>
      <c r="F172" s="27">
        <v>285</v>
      </c>
      <c r="G172" s="27">
        <v>280</v>
      </c>
      <c r="H172" s="27">
        <v>285</v>
      </c>
      <c r="I172" s="27"/>
      <c r="J172" s="27"/>
      <c r="K172" s="32">
        <f t="shared" si="52"/>
        <v>853</v>
      </c>
      <c r="L172" s="32" t="s">
        <v>1133</v>
      </c>
      <c r="M172" s="32" t="s">
        <v>88</v>
      </c>
      <c r="N172" s="33">
        <f t="shared" si="53"/>
        <v>853.01660000000004</v>
      </c>
      <c r="O172" s="32">
        <f t="shared" si="54"/>
        <v>4</v>
      </c>
      <c r="P172" s="32">
        <f t="shared" ca="1" si="55"/>
        <v>0</v>
      </c>
      <c r="Q172" s="34" t="s">
        <v>39</v>
      </c>
      <c r="R172" s="35">
        <f t="shared" si="56"/>
        <v>0</v>
      </c>
      <c r="S172" s="36">
        <f t="shared" si="57"/>
        <v>853.31632999999999</v>
      </c>
      <c r="T172" s="36">
        <f t="shared" si="58"/>
        <v>853.31632999999999</v>
      </c>
      <c r="U172" s="35">
        <f t="shared" si="59"/>
        <v>0</v>
      </c>
      <c r="V172" s="35">
        <f t="shared" si="60"/>
        <v>853.31660999999997</v>
      </c>
      <c r="W172" s="29">
        <v>285</v>
      </c>
      <c r="X172" s="27">
        <v>285</v>
      </c>
      <c r="Y172" s="27">
        <v>283</v>
      </c>
      <c r="Z172" s="27">
        <v>280</v>
      </c>
      <c r="AA172" s="27">
        <v>0</v>
      </c>
      <c r="AB172" s="27">
        <v>0</v>
      </c>
      <c r="AD172" s="37">
        <v>0</v>
      </c>
      <c r="AE172" s="37">
        <v>0</v>
      </c>
      <c r="AF172" s="37">
        <v>0</v>
      </c>
      <c r="AG172" s="37">
        <v>0</v>
      </c>
      <c r="AH172" s="37"/>
      <c r="AI172" s="38">
        <f t="shared" ca="1" si="61"/>
        <v>280</v>
      </c>
      <c r="AJ172" s="39">
        <v>4</v>
      </c>
      <c r="AK172" s="40">
        <v>853.30061000000001</v>
      </c>
      <c r="AL172" s="41">
        <v>285</v>
      </c>
      <c r="AM172" s="32">
        <v>855</v>
      </c>
      <c r="AN172" s="38" t="str">
        <f t="shared" si="62"/>
        <v>-</v>
      </c>
      <c r="AO172" s="38" t="str">
        <f t="shared" si="63"/>
        <v>-</v>
      </c>
      <c r="AP172" s="38" t="str">
        <f t="shared" si="64"/>
        <v>-</v>
      </c>
      <c r="AQ172" s="39"/>
      <c r="AR172" s="39" t="s">
        <v>80</v>
      </c>
      <c r="AS172" s="39"/>
      <c r="AT172" s="54"/>
      <c r="AV172" s="1"/>
    </row>
    <row r="173" spans="1:48" s="26" customFormat="1" ht="15" x14ac:dyDescent="0.25">
      <c r="A173" s="64">
        <v>4</v>
      </c>
      <c r="B173" s="64">
        <v>4</v>
      </c>
      <c r="C173" s="64" t="s">
        <v>502</v>
      </c>
      <c r="D173" s="29" t="s">
        <v>161</v>
      </c>
      <c r="E173" s="29">
        <v>268</v>
      </c>
      <c r="F173" s="27">
        <v>281</v>
      </c>
      <c r="G173" s="27">
        <v>276</v>
      </c>
      <c r="H173" s="27"/>
      <c r="I173" s="27"/>
      <c r="J173" s="27"/>
      <c r="K173" s="32">
        <f t="shared" si="52"/>
        <v>825</v>
      </c>
      <c r="L173" s="32" t="s">
        <v>1133</v>
      </c>
      <c r="M173" s="35" t="s">
        <v>503</v>
      </c>
      <c r="N173" s="33">
        <f t="shared" si="53"/>
        <v>825.01670000000001</v>
      </c>
      <c r="O173" s="32">
        <f t="shared" si="54"/>
        <v>3</v>
      </c>
      <c r="P173" s="32">
        <f t="shared" ca="1" si="55"/>
        <v>0</v>
      </c>
      <c r="Q173" s="34" t="s">
        <v>39</v>
      </c>
      <c r="R173" s="35">
        <f t="shared" si="56"/>
        <v>0</v>
      </c>
      <c r="S173" s="36">
        <f t="shared" si="57"/>
        <v>825.3112799999999</v>
      </c>
      <c r="T173" s="36">
        <f t="shared" si="58"/>
        <v>825.31128000000001</v>
      </c>
      <c r="U173" s="35">
        <f t="shared" si="59"/>
        <v>0</v>
      </c>
      <c r="V173" s="35">
        <f t="shared" si="60"/>
        <v>825.31128000000001</v>
      </c>
      <c r="W173" s="29">
        <v>281</v>
      </c>
      <c r="X173" s="27">
        <v>276</v>
      </c>
      <c r="Y173" s="27">
        <v>268</v>
      </c>
      <c r="Z173" s="27">
        <v>0</v>
      </c>
      <c r="AA173" s="27">
        <v>0</v>
      </c>
      <c r="AB173" s="27">
        <v>0</v>
      </c>
      <c r="AD173" s="37">
        <v>0</v>
      </c>
      <c r="AE173" s="37">
        <v>0</v>
      </c>
      <c r="AF173" s="37">
        <v>0</v>
      </c>
      <c r="AG173" s="37">
        <v>0</v>
      </c>
      <c r="AH173" s="37"/>
      <c r="AI173" s="38">
        <f t="shared" ca="1" si="61"/>
        <v>276</v>
      </c>
      <c r="AJ173" s="39">
        <v>3</v>
      </c>
      <c r="AK173" s="40">
        <v>825.29507999999998</v>
      </c>
      <c r="AL173" s="41">
        <v>281</v>
      </c>
      <c r="AM173" s="32">
        <v>838</v>
      </c>
      <c r="AN173" s="38" t="str">
        <f t="shared" si="62"/>
        <v>-</v>
      </c>
      <c r="AO173" s="38" t="str">
        <f t="shared" si="63"/>
        <v>-</v>
      </c>
      <c r="AP173" s="38" t="str">
        <f t="shared" si="64"/>
        <v>-</v>
      </c>
      <c r="AQ173" s="39"/>
      <c r="AR173" s="39"/>
      <c r="AS173" s="39"/>
      <c r="AT173" s="54"/>
      <c r="AV173" s="1"/>
    </row>
    <row r="174" spans="1:48" s="26" customFormat="1" ht="15" x14ac:dyDescent="0.25">
      <c r="A174" s="64">
        <v>5</v>
      </c>
      <c r="B174" s="64">
        <v>5</v>
      </c>
      <c r="C174" s="64" t="s">
        <v>504</v>
      </c>
      <c r="D174" s="29" t="s">
        <v>34</v>
      </c>
      <c r="E174" s="29">
        <v>263</v>
      </c>
      <c r="F174" s="27">
        <v>278</v>
      </c>
      <c r="G174" s="27"/>
      <c r="H174" s="27">
        <v>268</v>
      </c>
      <c r="I174" s="27"/>
      <c r="J174" s="27"/>
      <c r="K174" s="32">
        <f t="shared" si="52"/>
        <v>809</v>
      </c>
      <c r="L174" s="32" t="s">
        <v>1133</v>
      </c>
      <c r="M174" s="32"/>
      <c r="N174" s="33">
        <f t="shared" si="53"/>
        <v>809.01679999999999</v>
      </c>
      <c r="O174" s="32">
        <f t="shared" si="54"/>
        <v>3</v>
      </c>
      <c r="P174" s="32">
        <f t="shared" ca="1" si="55"/>
        <v>0</v>
      </c>
      <c r="Q174" s="34" t="s">
        <v>39</v>
      </c>
      <c r="R174" s="35">
        <f t="shared" si="56"/>
        <v>0</v>
      </c>
      <c r="S174" s="36">
        <f t="shared" si="57"/>
        <v>809.30742999999984</v>
      </c>
      <c r="T174" s="36">
        <f t="shared" si="58"/>
        <v>809.30742999999995</v>
      </c>
      <c r="U174" s="35">
        <f t="shared" si="59"/>
        <v>0</v>
      </c>
      <c r="V174" s="35">
        <f t="shared" si="60"/>
        <v>809.30742999999995</v>
      </c>
      <c r="W174" s="29">
        <v>278</v>
      </c>
      <c r="X174" s="27">
        <v>268</v>
      </c>
      <c r="Y174" s="27">
        <v>263</v>
      </c>
      <c r="Z174" s="27">
        <v>0</v>
      </c>
      <c r="AA174" s="27">
        <v>0</v>
      </c>
      <c r="AB174" s="27">
        <v>0</v>
      </c>
      <c r="AD174" s="37">
        <v>0</v>
      </c>
      <c r="AE174" s="37">
        <v>0</v>
      </c>
      <c r="AF174" s="37">
        <v>0</v>
      </c>
      <c r="AG174" s="37">
        <v>0</v>
      </c>
      <c r="AH174" s="37"/>
      <c r="AI174" s="38">
        <f t="shared" ca="1" si="61"/>
        <v>0</v>
      </c>
      <c r="AJ174" s="39">
        <v>3</v>
      </c>
      <c r="AK174" s="40">
        <v>809.29112999999995</v>
      </c>
      <c r="AL174" s="41">
        <v>278</v>
      </c>
      <c r="AM174" s="32">
        <v>824</v>
      </c>
      <c r="AN174" s="38" t="str">
        <f t="shared" si="62"/>
        <v>-</v>
      </c>
      <c r="AO174" s="38" t="str">
        <f t="shared" si="63"/>
        <v>-</v>
      </c>
      <c r="AP174" s="38" t="str">
        <f t="shared" si="64"/>
        <v>-</v>
      </c>
      <c r="AQ174" s="39"/>
      <c r="AR174" s="39"/>
      <c r="AS174" s="39"/>
      <c r="AT174" s="54"/>
      <c r="AV174" s="1"/>
    </row>
    <row r="175" spans="1:48" s="26" customFormat="1" ht="15" x14ac:dyDescent="0.25">
      <c r="A175" s="64">
        <v>6</v>
      </c>
      <c r="B175" s="64">
        <v>6</v>
      </c>
      <c r="C175" s="64" t="s">
        <v>93</v>
      </c>
      <c r="D175" s="29" t="s">
        <v>19</v>
      </c>
      <c r="E175" s="29">
        <v>253</v>
      </c>
      <c r="F175" s="27">
        <v>277</v>
      </c>
      <c r="G175" s="27">
        <v>239</v>
      </c>
      <c r="H175" s="27"/>
      <c r="I175" s="27">
        <v>276</v>
      </c>
      <c r="J175" s="27"/>
      <c r="K175" s="32">
        <f t="shared" si="52"/>
        <v>806</v>
      </c>
      <c r="L175" s="32" t="s">
        <v>1133</v>
      </c>
      <c r="M175" s="32"/>
      <c r="N175" s="33">
        <f t="shared" si="53"/>
        <v>806.01689999999996</v>
      </c>
      <c r="O175" s="32">
        <f t="shared" si="54"/>
        <v>4</v>
      </c>
      <c r="P175" s="32">
        <f t="shared" ca="1" si="55"/>
        <v>0</v>
      </c>
      <c r="Q175" s="34" t="s">
        <v>39</v>
      </c>
      <c r="R175" s="35">
        <f t="shared" si="56"/>
        <v>0</v>
      </c>
      <c r="S175" s="36">
        <f t="shared" si="57"/>
        <v>806.30712999999992</v>
      </c>
      <c r="T175" s="36">
        <f t="shared" si="58"/>
        <v>806.30713000000003</v>
      </c>
      <c r="U175" s="35">
        <f t="shared" si="59"/>
        <v>0</v>
      </c>
      <c r="V175" s="35">
        <f t="shared" si="60"/>
        <v>806.30736899999999</v>
      </c>
      <c r="W175" s="29">
        <v>277</v>
      </c>
      <c r="X175" s="27">
        <v>276</v>
      </c>
      <c r="Y175" s="27">
        <v>253</v>
      </c>
      <c r="Z175" s="27">
        <v>239</v>
      </c>
      <c r="AA175" s="27">
        <v>0</v>
      </c>
      <c r="AB175" s="27">
        <v>0</v>
      </c>
      <c r="AD175" s="37">
        <v>0</v>
      </c>
      <c r="AE175" s="37">
        <v>0</v>
      </c>
      <c r="AF175" s="37">
        <v>0</v>
      </c>
      <c r="AG175" s="37">
        <v>0</v>
      </c>
      <c r="AH175" s="37"/>
      <c r="AI175" s="38">
        <f t="shared" ca="1" si="61"/>
        <v>239</v>
      </c>
      <c r="AJ175" s="39">
        <v>3</v>
      </c>
      <c r="AK175" s="40">
        <v>769.28809000000001</v>
      </c>
      <c r="AL175" s="41">
        <v>277</v>
      </c>
      <c r="AM175" s="32">
        <v>807</v>
      </c>
      <c r="AN175" s="38" t="str">
        <f t="shared" si="62"/>
        <v>-</v>
      </c>
      <c r="AO175" s="38" t="str">
        <f t="shared" si="63"/>
        <v>-</v>
      </c>
      <c r="AP175" s="38" t="str">
        <f t="shared" si="64"/>
        <v>-</v>
      </c>
      <c r="AQ175" s="39"/>
      <c r="AR175" s="39"/>
      <c r="AS175" s="39"/>
      <c r="AT175" s="54"/>
      <c r="AV175" s="1"/>
    </row>
    <row r="176" spans="1:48" s="26" customFormat="1" ht="15" x14ac:dyDescent="0.25">
      <c r="A176" s="64">
        <v>7</v>
      </c>
      <c r="B176" s="64">
        <v>7</v>
      </c>
      <c r="C176" s="64" t="s">
        <v>79</v>
      </c>
      <c r="D176" s="29" t="s">
        <v>78</v>
      </c>
      <c r="E176" s="29">
        <v>196</v>
      </c>
      <c r="F176" s="27">
        <v>254</v>
      </c>
      <c r="G176" s="27"/>
      <c r="H176" s="27">
        <v>257</v>
      </c>
      <c r="I176" s="27">
        <v>282</v>
      </c>
      <c r="J176" s="27"/>
      <c r="K176" s="32">
        <f t="shared" si="52"/>
        <v>793</v>
      </c>
      <c r="L176" s="32" t="s">
        <v>1133</v>
      </c>
      <c r="M176" s="32"/>
      <c r="N176" s="33">
        <f t="shared" si="53"/>
        <v>793.01700000000005</v>
      </c>
      <c r="O176" s="32">
        <f t="shared" si="54"/>
        <v>4</v>
      </c>
      <c r="P176" s="32">
        <f t="shared" ca="1" si="55"/>
        <v>0</v>
      </c>
      <c r="Q176" s="34" t="s">
        <v>39</v>
      </c>
      <c r="R176" s="35">
        <f t="shared" si="56"/>
        <v>0</v>
      </c>
      <c r="S176" s="36">
        <f t="shared" si="57"/>
        <v>793.31024000000002</v>
      </c>
      <c r="T176" s="36">
        <f t="shared" si="58"/>
        <v>793.31024000000002</v>
      </c>
      <c r="U176" s="35">
        <f t="shared" si="59"/>
        <v>0</v>
      </c>
      <c r="V176" s="35">
        <f t="shared" si="60"/>
        <v>793.31043599999998</v>
      </c>
      <c r="W176" s="29">
        <v>282</v>
      </c>
      <c r="X176" s="27">
        <v>257</v>
      </c>
      <c r="Y176" s="27">
        <v>254</v>
      </c>
      <c r="Z176" s="27">
        <v>196</v>
      </c>
      <c r="AA176" s="27">
        <v>0</v>
      </c>
      <c r="AB176" s="27">
        <v>0</v>
      </c>
      <c r="AD176" s="37">
        <v>0</v>
      </c>
      <c r="AE176" s="37">
        <v>0</v>
      </c>
      <c r="AF176" s="37">
        <v>0</v>
      </c>
      <c r="AG176" s="37">
        <v>0</v>
      </c>
      <c r="AH176" s="37"/>
      <c r="AI176" s="38">
        <f t="shared" ca="1" si="61"/>
        <v>0</v>
      </c>
      <c r="AJ176" s="39">
        <v>3</v>
      </c>
      <c r="AK176" s="40">
        <v>707.26735999999994</v>
      </c>
      <c r="AL176" s="41">
        <v>257</v>
      </c>
      <c r="AM176" s="32">
        <v>768</v>
      </c>
      <c r="AN176" s="38" t="str">
        <f t="shared" si="62"/>
        <v>-</v>
      </c>
      <c r="AO176" s="38" t="str">
        <f t="shared" si="63"/>
        <v>-</v>
      </c>
      <c r="AP176" s="38" t="str">
        <f t="shared" si="64"/>
        <v>-</v>
      </c>
      <c r="AQ176" s="39"/>
      <c r="AR176" s="39"/>
      <c r="AS176" s="39"/>
      <c r="AT176" s="54"/>
      <c r="AV176" s="1"/>
    </row>
    <row r="177" spans="1:48" s="26" customFormat="1" ht="15" x14ac:dyDescent="0.25">
      <c r="A177" s="64">
        <v>8</v>
      </c>
      <c r="B177" s="64">
        <v>8</v>
      </c>
      <c r="C177" s="64" t="s">
        <v>505</v>
      </c>
      <c r="D177" s="29" t="s">
        <v>56</v>
      </c>
      <c r="E177" s="29"/>
      <c r="F177" s="27">
        <v>265</v>
      </c>
      <c r="G177" s="27">
        <v>259</v>
      </c>
      <c r="H177" s="27">
        <v>259</v>
      </c>
      <c r="I177" s="27"/>
      <c r="J177" s="27"/>
      <c r="K177" s="32">
        <f t="shared" si="52"/>
        <v>783</v>
      </c>
      <c r="L177" s="32" t="s">
        <v>1133</v>
      </c>
      <c r="M177" s="32"/>
      <c r="N177" s="33">
        <f t="shared" si="53"/>
        <v>783.01710000000003</v>
      </c>
      <c r="O177" s="32">
        <f t="shared" si="54"/>
        <v>3</v>
      </c>
      <c r="P177" s="32">
        <f t="shared" ca="1" si="55"/>
        <v>0</v>
      </c>
      <c r="Q177" s="34" t="s">
        <v>39</v>
      </c>
      <c r="R177" s="35">
        <f t="shared" si="56"/>
        <v>0</v>
      </c>
      <c r="S177" s="36">
        <f t="shared" si="57"/>
        <v>783.29349000000002</v>
      </c>
      <c r="T177" s="36">
        <f t="shared" si="58"/>
        <v>783.29349000000002</v>
      </c>
      <c r="U177" s="35">
        <f t="shared" si="59"/>
        <v>0</v>
      </c>
      <c r="V177" s="35">
        <f t="shared" si="60"/>
        <v>783.29349000000002</v>
      </c>
      <c r="W177" s="29">
        <v>265</v>
      </c>
      <c r="X177" s="27">
        <v>259</v>
      </c>
      <c r="Y177" s="27">
        <v>259</v>
      </c>
      <c r="Z177" s="27">
        <v>0</v>
      </c>
      <c r="AA177" s="27">
        <v>0</v>
      </c>
      <c r="AB177" s="27">
        <v>0</v>
      </c>
      <c r="AD177" s="37">
        <v>0</v>
      </c>
      <c r="AE177" s="37">
        <v>0</v>
      </c>
      <c r="AF177" s="37">
        <v>0</v>
      </c>
      <c r="AG177" s="37">
        <v>0</v>
      </c>
      <c r="AH177" s="37"/>
      <c r="AI177" s="38">
        <f t="shared" ca="1" si="61"/>
        <v>259</v>
      </c>
      <c r="AJ177" s="39">
        <v>3</v>
      </c>
      <c r="AK177" s="40">
        <v>783.27709000000004</v>
      </c>
      <c r="AL177" s="41">
        <v>265</v>
      </c>
      <c r="AM177" s="32">
        <v>789</v>
      </c>
      <c r="AN177" s="38" t="str">
        <f t="shared" si="62"/>
        <v>-</v>
      </c>
      <c r="AO177" s="38" t="str">
        <f t="shared" si="63"/>
        <v>-</v>
      </c>
      <c r="AP177" s="38" t="str">
        <f t="shared" si="64"/>
        <v>-</v>
      </c>
      <c r="AQ177" s="39"/>
      <c r="AR177" s="39"/>
      <c r="AS177" s="39"/>
      <c r="AT177" s="54"/>
      <c r="AV177" s="1"/>
    </row>
    <row r="178" spans="1:48" s="26" customFormat="1" ht="15" x14ac:dyDescent="0.25">
      <c r="A178" s="64">
        <v>9</v>
      </c>
      <c r="B178" s="64">
        <v>9</v>
      </c>
      <c r="C178" s="64" t="s">
        <v>75</v>
      </c>
      <c r="D178" s="29" t="s">
        <v>69</v>
      </c>
      <c r="E178" s="29"/>
      <c r="F178" s="27">
        <v>232</v>
      </c>
      <c r="G178" s="27">
        <v>233</v>
      </c>
      <c r="H178" s="27">
        <v>261</v>
      </c>
      <c r="I178" s="27">
        <v>284</v>
      </c>
      <c r="J178" s="27"/>
      <c r="K178" s="32">
        <f t="shared" si="52"/>
        <v>778</v>
      </c>
      <c r="L178" s="32" t="s">
        <v>1133</v>
      </c>
      <c r="M178" s="32"/>
      <c r="N178" s="33">
        <f t="shared" si="53"/>
        <v>778.0172</v>
      </c>
      <c r="O178" s="32">
        <f t="shared" si="54"/>
        <v>4</v>
      </c>
      <c r="P178" s="32">
        <f t="shared" ca="1" si="55"/>
        <v>0</v>
      </c>
      <c r="Q178" s="34" t="s">
        <v>39</v>
      </c>
      <c r="R178" s="35">
        <f t="shared" si="56"/>
        <v>0</v>
      </c>
      <c r="S178" s="36">
        <f t="shared" si="57"/>
        <v>778.31242999999995</v>
      </c>
      <c r="T178" s="36">
        <f t="shared" si="58"/>
        <v>778.31243000000006</v>
      </c>
      <c r="U178" s="35">
        <f t="shared" si="59"/>
        <v>0</v>
      </c>
      <c r="V178" s="35">
        <f t="shared" si="60"/>
        <v>778.31266200000005</v>
      </c>
      <c r="W178" s="29">
        <v>284</v>
      </c>
      <c r="X178" s="27">
        <v>261</v>
      </c>
      <c r="Y178" s="27">
        <v>233</v>
      </c>
      <c r="Z178" s="27">
        <v>232</v>
      </c>
      <c r="AA178" s="27">
        <v>0</v>
      </c>
      <c r="AB178" s="27">
        <v>0</v>
      </c>
      <c r="AD178" s="37">
        <v>0</v>
      </c>
      <c r="AE178" s="37">
        <v>0</v>
      </c>
      <c r="AF178" s="37">
        <v>0</v>
      </c>
      <c r="AG178" s="37">
        <v>0</v>
      </c>
      <c r="AH178" s="37"/>
      <c r="AI178" s="38">
        <f t="shared" ca="1" si="61"/>
        <v>233</v>
      </c>
      <c r="AJ178" s="39">
        <v>3</v>
      </c>
      <c r="AK178" s="40">
        <v>726.26981999999998</v>
      </c>
      <c r="AL178" s="41">
        <v>261</v>
      </c>
      <c r="AM178" s="32">
        <v>755</v>
      </c>
      <c r="AN178" s="38" t="str">
        <f t="shared" si="62"/>
        <v>-</v>
      </c>
      <c r="AO178" s="38" t="str">
        <f t="shared" si="63"/>
        <v>-</v>
      </c>
      <c r="AP178" s="38" t="str">
        <f t="shared" si="64"/>
        <v>-</v>
      </c>
      <c r="AQ178" s="39"/>
      <c r="AR178" s="39"/>
      <c r="AS178" s="39"/>
      <c r="AT178" s="54"/>
      <c r="AV178" s="1"/>
    </row>
    <row r="179" spans="1:48" s="26" customFormat="1" ht="15" x14ac:dyDescent="0.25">
      <c r="A179" s="64">
        <v>10</v>
      </c>
      <c r="B179" s="64">
        <v>10</v>
      </c>
      <c r="C179" s="64" t="s">
        <v>506</v>
      </c>
      <c r="D179" s="29" t="s">
        <v>485</v>
      </c>
      <c r="E179" s="29">
        <v>251</v>
      </c>
      <c r="F179" s="27">
        <v>261</v>
      </c>
      <c r="G179" s="27">
        <v>241</v>
      </c>
      <c r="H179" s="27">
        <v>263</v>
      </c>
      <c r="I179" s="27"/>
      <c r="J179" s="27"/>
      <c r="K179" s="32">
        <f t="shared" si="52"/>
        <v>775</v>
      </c>
      <c r="L179" s="32" t="s">
        <v>1133</v>
      </c>
      <c r="M179" s="32"/>
      <c r="N179" s="33">
        <f t="shared" si="53"/>
        <v>775.01729999999998</v>
      </c>
      <c r="O179" s="32">
        <f t="shared" si="54"/>
        <v>4</v>
      </c>
      <c r="P179" s="32">
        <f t="shared" ca="1" si="55"/>
        <v>0</v>
      </c>
      <c r="Q179" s="34" t="s">
        <v>39</v>
      </c>
      <c r="R179" s="35">
        <f t="shared" si="56"/>
        <v>0</v>
      </c>
      <c r="S179" s="36">
        <f t="shared" si="57"/>
        <v>775.29160999999999</v>
      </c>
      <c r="T179" s="36">
        <f t="shared" si="58"/>
        <v>775.29161000000011</v>
      </c>
      <c r="U179" s="35">
        <f t="shared" si="59"/>
        <v>0</v>
      </c>
      <c r="V179" s="35">
        <f t="shared" si="60"/>
        <v>775.29185100000007</v>
      </c>
      <c r="W179" s="29">
        <v>263</v>
      </c>
      <c r="X179" s="27">
        <v>261</v>
      </c>
      <c r="Y179" s="27">
        <v>251</v>
      </c>
      <c r="Z179" s="27">
        <v>241</v>
      </c>
      <c r="AA179" s="27">
        <v>0</v>
      </c>
      <c r="AB179" s="27">
        <v>0</v>
      </c>
      <c r="AD179" s="37">
        <v>0</v>
      </c>
      <c r="AE179" s="37">
        <v>0</v>
      </c>
      <c r="AF179" s="37">
        <v>0</v>
      </c>
      <c r="AG179" s="37">
        <v>0</v>
      </c>
      <c r="AH179" s="37"/>
      <c r="AI179" s="38">
        <f t="shared" ca="1" si="61"/>
        <v>241</v>
      </c>
      <c r="AJ179" s="39">
        <v>4</v>
      </c>
      <c r="AK179" s="40">
        <v>775.27535100000011</v>
      </c>
      <c r="AL179" s="41">
        <v>263</v>
      </c>
      <c r="AM179" s="32">
        <v>787</v>
      </c>
      <c r="AN179" s="38" t="str">
        <f t="shared" si="62"/>
        <v>-</v>
      </c>
      <c r="AO179" s="38" t="str">
        <f t="shared" si="63"/>
        <v>-</v>
      </c>
      <c r="AP179" s="38" t="str">
        <f t="shared" si="64"/>
        <v>-</v>
      </c>
      <c r="AQ179" s="39"/>
      <c r="AR179" s="39"/>
      <c r="AS179" s="39"/>
      <c r="AT179" s="54"/>
      <c r="AV179" s="1"/>
    </row>
    <row r="180" spans="1:48" s="26" customFormat="1" ht="15" x14ac:dyDescent="0.25">
      <c r="A180" s="64">
        <v>11</v>
      </c>
      <c r="B180" s="64">
        <v>11</v>
      </c>
      <c r="C180" s="64" t="s">
        <v>108</v>
      </c>
      <c r="D180" s="29" t="s">
        <v>24</v>
      </c>
      <c r="E180" s="29">
        <v>264</v>
      </c>
      <c r="F180" s="27"/>
      <c r="G180" s="27">
        <v>229</v>
      </c>
      <c r="H180" s="27"/>
      <c r="I180" s="27">
        <v>270</v>
      </c>
      <c r="J180" s="27"/>
      <c r="K180" s="32">
        <f t="shared" si="52"/>
        <v>763</v>
      </c>
      <c r="L180" s="32" t="s">
        <v>1133</v>
      </c>
      <c r="M180" s="32"/>
      <c r="N180" s="33">
        <f t="shared" si="53"/>
        <v>763.01739999999995</v>
      </c>
      <c r="O180" s="32">
        <f t="shared" si="54"/>
        <v>3</v>
      </c>
      <c r="P180" s="32">
        <f t="shared" ca="1" si="55"/>
        <v>0</v>
      </c>
      <c r="Q180" s="34" t="s">
        <v>39</v>
      </c>
      <c r="R180" s="35">
        <f t="shared" si="56"/>
        <v>0</v>
      </c>
      <c r="S180" s="36">
        <f t="shared" si="57"/>
        <v>763.29868999999997</v>
      </c>
      <c r="T180" s="36">
        <f t="shared" si="58"/>
        <v>763.29868999999997</v>
      </c>
      <c r="U180" s="35">
        <f t="shared" si="59"/>
        <v>0</v>
      </c>
      <c r="V180" s="35">
        <f t="shared" si="60"/>
        <v>763.29868999999997</v>
      </c>
      <c r="W180" s="29">
        <v>270</v>
      </c>
      <c r="X180" s="27">
        <v>264</v>
      </c>
      <c r="Y180" s="27">
        <v>229</v>
      </c>
      <c r="Z180" s="27">
        <v>0</v>
      </c>
      <c r="AA180" s="27">
        <v>0</v>
      </c>
      <c r="AB180" s="27">
        <v>0</v>
      </c>
      <c r="AD180" s="37">
        <v>0</v>
      </c>
      <c r="AE180" s="37">
        <v>0</v>
      </c>
      <c r="AF180" s="37">
        <v>0</v>
      </c>
      <c r="AG180" s="37">
        <v>0</v>
      </c>
      <c r="AH180" s="37"/>
      <c r="AI180" s="38">
        <f t="shared" ca="1" si="61"/>
        <v>229</v>
      </c>
      <c r="AJ180" s="39">
        <v>2</v>
      </c>
      <c r="AK180" s="40">
        <v>493.26900000000001</v>
      </c>
      <c r="AL180" s="41">
        <v>264</v>
      </c>
      <c r="AM180" s="32">
        <v>757</v>
      </c>
      <c r="AN180" s="38" t="str">
        <f t="shared" si="62"/>
        <v>-</v>
      </c>
      <c r="AO180" s="38" t="str">
        <f t="shared" si="63"/>
        <v>-</v>
      </c>
      <c r="AP180" s="38" t="str">
        <f t="shared" si="64"/>
        <v>-</v>
      </c>
      <c r="AQ180" s="39"/>
      <c r="AR180" s="39"/>
      <c r="AS180" s="39"/>
      <c r="AT180" s="54"/>
      <c r="AV180" s="1"/>
    </row>
    <row r="181" spans="1:48" s="26" customFormat="1" ht="15" x14ac:dyDescent="0.25">
      <c r="A181" s="64">
        <v>12</v>
      </c>
      <c r="B181" s="64">
        <v>12</v>
      </c>
      <c r="C181" s="64" t="s">
        <v>507</v>
      </c>
      <c r="D181" s="29" t="s">
        <v>56</v>
      </c>
      <c r="E181" s="29">
        <v>257</v>
      </c>
      <c r="F181" s="27">
        <v>260</v>
      </c>
      <c r="G181" s="27">
        <v>246</v>
      </c>
      <c r="H181" s="27"/>
      <c r="I181" s="27"/>
      <c r="J181" s="27"/>
      <c r="K181" s="32">
        <f t="shared" si="52"/>
        <v>763</v>
      </c>
      <c r="L181" s="32" t="s">
        <v>1133</v>
      </c>
      <c r="M181" s="32"/>
      <c r="N181" s="33">
        <f t="shared" si="53"/>
        <v>763.01750000000004</v>
      </c>
      <c r="O181" s="32">
        <f t="shared" si="54"/>
        <v>3</v>
      </c>
      <c r="P181" s="32">
        <f t="shared" ca="1" si="55"/>
        <v>0</v>
      </c>
      <c r="Q181" s="34" t="s">
        <v>39</v>
      </c>
      <c r="R181" s="35">
        <f t="shared" si="56"/>
        <v>0</v>
      </c>
      <c r="S181" s="36">
        <f t="shared" si="57"/>
        <v>763.28815999999995</v>
      </c>
      <c r="T181" s="36">
        <f t="shared" si="58"/>
        <v>763.28816000000006</v>
      </c>
      <c r="U181" s="35">
        <f t="shared" si="59"/>
        <v>0</v>
      </c>
      <c r="V181" s="35">
        <f t="shared" si="60"/>
        <v>763.28816000000006</v>
      </c>
      <c r="W181" s="29">
        <v>260</v>
      </c>
      <c r="X181" s="27">
        <v>257</v>
      </c>
      <c r="Y181" s="27">
        <v>246</v>
      </c>
      <c r="Z181" s="27">
        <v>0</v>
      </c>
      <c r="AA181" s="27">
        <v>0</v>
      </c>
      <c r="AB181" s="27">
        <v>0</v>
      </c>
      <c r="AD181" s="37">
        <v>0</v>
      </c>
      <c r="AE181" s="37">
        <v>0</v>
      </c>
      <c r="AF181" s="37">
        <v>0</v>
      </c>
      <c r="AG181" s="37">
        <v>0</v>
      </c>
      <c r="AH181" s="37"/>
      <c r="AI181" s="38">
        <f t="shared" ca="1" si="61"/>
        <v>246</v>
      </c>
      <c r="AJ181" s="39">
        <v>3</v>
      </c>
      <c r="AK181" s="40">
        <v>763.27146000000005</v>
      </c>
      <c r="AL181" s="41">
        <v>260</v>
      </c>
      <c r="AM181" s="32">
        <v>777</v>
      </c>
      <c r="AN181" s="38" t="str">
        <f t="shared" si="62"/>
        <v>-</v>
      </c>
      <c r="AO181" s="38" t="str">
        <f t="shared" si="63"/>
        <v>-</v>
      </c>
      <c r="AP181" s="38" t="str">
        <f t="shared" si="64"/>
        <v>-</v>
      </c>
      <c r="AQ181" s="39"/>
      <c r="AR181" s="39"/>
      <c r="AS181" s="39"/>
      <c r="AT181" s="54"/>
      <c r="AV181" s="1"/>
    </row>
    <row r="182" spans="1:48" s="26" customFormat="1" ht="15" x14ac:dyDescent="0.25">
      <c r="A182" s="64">
        <v>13</v>
      </c>
      <c r="B182" s="64">
        <v>13</v>
      </c>
      <c r="C182" s="64" t="s">
        <v>508</v>
      </c>
      <c r="D182" s="29" t="s">
        <v>49</v>
      </c>
      <c r="E182" s="29">
        <v>236</v>
      </c>
      <c r="F182" s="27">
        <v>239</v>
      </c>
      <c r="G182" s="27"/>
      <c r="H182" s="27">
        <v>242</v>
      </c>
      <c r="I182" s="27"/>
      <c r="J182" s="27"/>
      <c r="K182" s="32">
        <f t="shared" si="52"/>
        <v>717</v>
      </c>
      <c r="L182" s="32" t="s">
        <v>1133</v>
      </c>
      <c r="M182" s="32"/>
      <c r="N182" s="33">
        <f t="shared" si="53"/>
        <v>717.01760000000002</v>
      </c>
      <c r="O182" s="32">
        <f t="shared" si="54"/>
        <v>3</v>
      </c>
      <c r="P182" s="32">
        <f t="shared" ca="1" si="55"/>
        <v>0</v>
      </c>
      <c r="Q182" s="34" t="s">
        <v>39</v>
      </c>
      <c r="R182" s="35">
        <f t="shared" si="56"/>
        <v>0</v>
      </c>
      <c r="S182" s="36">
        <f t="shared" si="57"/>
        <v>717.26826000000005</v>
      </c>
      <c r="T182" s="36">
        <f t="shared" si="58"/>
        <v>717.26825999999994</v>
      </c>
      <c r="U182" s="35">
        <f t="shared" si="59"/>
        <v>0</v>
      </c>
      <c r="V182" s="35">
        <f t="shared" si="60"/>
        <v>717.26825999999994</v>
      </c>
      <c r="W182" s="29">
        <v>242</v>
      </c>
      <c r="X182" s="27">
        <v>239</v>
      </c>
      <c r="Y182" s="27">
        <v>236</v>
      </c>
      <c r="Z182" s="27">
        <v>0</v>
      </c>
      <c r="AA182" s="27">
        <v>0</v>
      </c>
      <c r="AB182" s="27">
        <v>0</v>
      </c>
      <c r="AD182" s="37">
        <v>0</v>
      </c>
      <c r="AE182" s="37">
        <v>0</v>
      </c>
      <c r="AF182" s="37">
        <v>0</v>
      </c>
      <c r="AG182" s="37">
        <v>0</v>
      </c>
      <c r="AH182" s="37"/>
      <c r="AI182" s="38">
        <f t="shared" ca="1" si="61"/>
        <v>0</v>
      </c>
      <c r="AJ182" s="39">
        <v>3</v>
      </c>
      <c r="AK182" s="40">
        <v>717.25135999999998</v>
      </c>
      <c r="AL182" s="41">
        <v>242</v>
      </c>
      <c r="AM182" s="32">
        <v>723</v>
      </c>
      <c r="AN182" s="38" t="str">
        <f t="shared" si="62"/>
        <v>-</v>
      </c>
      <c r="AO182" s="38" t="str">
        <f t="shared" si="63"/>
        <v>-</v>
      </c>
      <c r="AP182" s="38" t="str">
        <f t="shared" si="64"/>
        <v>-</v>
      </c>
      <c r="AQ182" s="39"/>
      <c r="AR182" s="39"/>
      <c r="AS182" s="39"/>
      <c r="AT182" s="54"/>
      <c r="AV182" s="1"/>
    </row>
    <row r="183" spans="1:48" s="26" customFormat="1" ht="15" x14ac:dyDescent="0.25">
      <c r="A183" s="64">
        <v>14</v>
      </c>
      <c r="B183" s="64">
        <v>14</v>
      </c>
      <c r="C183" s="64" t="s">
        <v>135</v>
      </c>
      <c r="D183" s="29" t="s">
        <v>124</v>
      </c>
      <c r="E183" s="29">
        <v>203</v>
      </c>
      <c r="F183" s="27"/>
      <c r="G183" s="27">
        <v>204</v>
      </c>
      <c r="H183" s="27">
        <v>235</v>
      </c>
      <c r="I183" s="27">
        <v>261</v>
      </c>
      <c r="J183" s="27"/>
      <c r="K183" s="32">
        <f t="shared" si="52"/>
        <v>700</v>
      </c>
      <c r="L183" s="32" t="s">
        <v>1133</v>
      </c>
      <c r="M183" s="32"/>
      <c r="N183" s="33">
        <f t="shared" si="53"/>
        <v>700.01769999999999</v>
      </c>
      <c r="O183" s="32">
        <f t="shared" si="54"/>
        <v>4</v>
      </c>
      <c r="P183" s="32">
        <f t="shared" ca="1" si="55"/>
        <v>0</v>
      </c>
      <c r="Q183" s="34" t="s">
        <v>39</v>
      </c>
      <c r="R183" s="35">
        <f t="shared" si="56"/>
        <v>0</v>
      </c>
      <c r="S183" s="36">
        <f t="shared" si="57"/>
        <v>700.28654000000006</v>
      </c>
      <c r="T183" s="36">
        <f t="shared" si="58"/>
        <v>700.28653999999995</v>
      </c>
      <c r="U183" s="35">
        <f t="shared" si="59"/>
        <v>0</v>
      </c>
      <c r="V183" s="35">
        <f t="shared" si="60"/>
        <v>700.286743</v>
      </c>
      <c r="W183" s="29">
        <v>261</v>
      </c>
      <c r="X183" s="27">
        <v>235</v>
      </c>
      <c r="Y183" s="27">
        <v>204</v>
      </c>
      <c r="Z183" s="27">
        <v>203</v>
      </c>
      <c r="AA183" s="27">
        <v>0</v>
      </c>
      <c r="AB183" s="27">
        <v>0</v>
      </c>
      <c r="AD183" s="37">
        <v>0</v>
      </c>
      <c r="AE183" s="37">
        <v>0</v>
      </c>
      <c r="AF183" s="37">
        <v>0</v>
      </c>
      <c r="AG183" s="37">
        <v>0</v>
      </c>
      <c r="AH183" s="37"/>
      <c r="AI183" s="38">
        <f t="shared" ca="1" si="61"/>
        <v>204</v>
      </c>
      <c r="AJ183" s="39">
        <v>3</v>
      </c>
      <c r="AK183" s="40">
        <v>642.24023</v>
      </c>
      <c r="AL183" s="41">
        <v>235</v>
      </c>
      <c r="AM183" s="32">
        <v>674</v>
      </c>
      <c r="AN183" s="38" t="str">
        <f t="shared" si="62"/>
        <v>-</v>
      </c>
      <c r="AO183" s="38" t="str">
        <f t="shared" si="63"/>
        <v>-</v>
      </c>
      <c r="AP183" s="38" t="str">
        <f t="shared" si="64"/>
        <v>-</v>
      </c>
      <c r="AQ183" s="39"/>
      <c r="AR183" s="39"/>
      <c r="AS183" s="39"/>
      <c r="AT183" s="54"/>
      <c r="AV183" s="1"/>
    </row>
    <row r="184" spans="1:48" s="26" customFormat="1" ht="15" x14ac:dyDescent="0.25">
      <c r="A184" s="64">
        <v>15</v>
      </c>
      <c r="B184" s="64">
        <v>15</v>
      </c>
      <c r="C184" s="64" t="s">
        <v>170</v>
      </c>
      <c r="D184" s="29" t="s">
        <v>114</v>
      </c>
      <c r="E184" s="29">
        <v>228</v>
      </c>
      <c r="F184" s="27">
        <v>193</v>
      </c>
      <c r="G184" s="27">
        <v>167</v>
      </c>
      <c r="H184" s="27">
        <v>215</v>
      </c>
      <c r="I184" s="27">
        <v>244</v>
      </c>
      <c r="J184" s="27"/>
      <c r="K184" s="32">
        <f t="shared" si="52"/>
        <v>687</v>
      </c>
      <c r="L184" s="32" t="s">
        <v>1133</v>
      </c>
      <c r="M184" s="32"/>
      <c r="N184" s="33">
        <f t="shared" si="53"/>
        <v>687.01779999999997</v>
      </c>
      <c r="O184" s="32">
        <f t="shared" si="54"/>
        <v>5</v>
      </c>
      <c r="P184" s="32">
        <f t="shared" ca="1" si="55"/>
        <v>0</v>
      </c>
      <c r="Q184" s="34" t="s">
        <v>39</v>
      </c>
      <c r="R184" s="35">
        <f t="shared" si="56"/>
        <v>0</v>
      </c>
      <c r="S184" s="36">
        <f t="shared" si="57"/>
        <v>687.26895000000002</v>
      </c>
      <c r="T184" s="36">
        <f t="shared" si="58"/>
        <v>687.26895000000002</v>
      </c>
      <c r="U184" s="35">
        <f t="shared" si="59"/>
        <v>0</v>
      </c>
      <c r="V184" s="35">
        <f t="shared" si="60"/>
        <v>687.26915969999993</v>
      </c>
      <c r="W184" s="29">
        <v>244</v>
      </c>
      <c r="X184" s="27">
        <v>228</v>
      </c>
      <c r="Y184" s="27">
        <v>215</v>
      </c>
      <c r="Z184" s="27">
        <v>193</v>
      </c>
      <c r="AA184" s="27">
        <v>167</v>
      </c>
      <c r="AB184" s="27">
        <v>0</v>
      </c>
      <c r="AD184" s="37">
        <v>0</v>
      </c>
      <c r="AE184" s="37">
        <v>0</v>
      </c>
      <c r="AF184" s="37">
        <v>0</v>
      </c>
      <c r="AG184" s="37">
        <v>0</v>
      </c>
      <c r="AH184" s="37"/>
      <c r="AI184" s="38">
        <f t="shared" ca="1" si="61"/>
        <v>167</v>
      </c>
      <c r="AJ184" s="39">
        <v>4</v>
      </c>
      <c r="AK184" s="40">
        <v>636.23429699999997</v>
      </c>
      <c r="AL184" s="41">
        <v>228</v>
      </c>
      <c r="AM184" s="32">
        <v>671</v>
      </c>
      <c r="AN184" s="38" t="str">
        <f t="shared" si="62"/>
        <v>-</v>
      </c>
      <c r="AO184" s="38" t="str">
        <f t="shared" si="63"/>
        <v>-</v>
      </c>
      <c r="AP184" s="38" t="str">
        <f t="shared" si="64"/>
        <v>-</v>
      </c>
      <c r="AQ184" s="39"/>
      <c r="AR184" s="39"/>
      <c r="AS184" s="39"/>
      <c r="AT184" s="54"/>
      <c r="AV184" s="1"/>
    </row>
    <row r="185" spans="1:48" s="26" customFormat="1" ht="15" x14ac:dyDescent="0.25">
      <c r="A185" s="64">
        <v>16</v>
      </c>
      <c r="B185" s="64">
        <v>16</v>
      </c>
      <c r="C185" s="64" t="s">
        <v>509</v>
      </c>
      <c r="D185" s="29" t="s">
        <v>124</v>
      </c>
      <c r="E185" s="29">
        <v>223</v>
      </c>
      <c r="F185" s="27">
        <v>236</v>
      </c>
      <c r="G185" s="27">
        <v>191</v>
      </c>
      <c r="H185" s="27"/>
      <c r="I185" s="27"/>
      <c r="J185" s="27"/>
      <c r="K185" s="32">
        <f t="shared" si="52"/>
        <v>650</v>
      </c>
      <c r="L185" s="32" t="s">
        <v>1133</v>
      </c>
      <c r="M185" s="32"/>
      <c r="N185" s="33">
        <f t="shared" si="53"/>
        <v>650.01790000000005</v>
      </c>
      <c r="O185" s="32">
        <f t="shared" si="54"/>
        <v>3</v>
      </c>
      <c r="P185" s="32">
        <f t="shared" ca="1" si="55"/>
        <v>0</v>
      </c>
      <c r="Q185" s="34" t="s">
        <v>39</v>
      </c>
      <c r="R185" s="35">
        <f t="shared" si="56"/>
        <v>0</v>
      </c>
      <c r="S185" s="36">
        <f t="shared" si="57"/>
        <v>650.26020999999992</v>
      </c>
      <c r="T185" s="36">
        <f t="shared" si="58"/>
        <v>650.26020999999992</v>
      </c>
      <c r="U185" s="35">
        <f t="shared" si="59"/>
        <v>0</v>
      </c>
      <c r="V185" s="35">
        <f t="shared" si="60"/>
        <v>650.26020999999992</v>
      </c>
      <c r="W185" s="29">
        <v>236</v>
      </c>
      <c r="X185" s="27">
        <v>223</v>
      </c>
      <c r="Y185" s="27">
        <v>191</v>
      </c>
      <c r="Z185" s="27">
        <v>0</v>
      </c>
      <c r="AA185" s="27">
        <v>0</v>
      </c>
      <c r="AB185" s="27">
        <v>0</v>
      </c>
      <c r="AD185" s="37">
        <v>0</v>
      </c>
      <c r="AE185" s="37">
        <v>0</v>
      </c>
      <c r="AF185" s="37">
        <v>0</v>
      </c>
      <c r="AG185" s="37">
        <v>0</v>
      </c>
      <c r="AH185" s="37"/>
      <c r="AI185" s="38">
        <f t="shared" ca="1" si="61"/>
        <v>191</v>
      </c>
      <c r="AJ185" s="39">
        <v>3</v>
      </c>
      <c r="AK185" s="40">
        <v>650.24310999999989</v>
      </c>
      <c r="AL185" s="41">
        <v>236</v>
      </c>
      <c r="AM185" s="32">
        <v>695</v>
      </c>
      <c r="AN185" s="38" t="str">
        <f t="shared" si="62"/>
        <v>-</v>
      </c>
      <c r="AO185" s="38" t="str">
        <f t="shared" si="63"/>
        <v>-</v>
      </c>
      <c r="AP185" s="38" t="str">
        <f t="shared" si="64"/>
        <v>-</v>
      </c>
      <c r="AQ185" s="39"/>
      <c r="AR185" s="39"/>
      <c r="AS185" s="39"/>
      <c r="AT185" s="54"/>
      <c r="AV185" s="1"/>
    </row>
    <row r="186" spans="1:48" s="26" customFormat="1" ht="15" x14ac:dyDescent="0.25">
      <c r="A186" s="64">
        <v>17</v>
      </c>
      <c r="B186" s="64">
        <v>17</v>
      </c>
      <c r="C186" s="64" t="s">
        <v>510</v>
      </c>
      <c r="D186" s="29" t="s">
        <v>42</v>
      </c>
      <c r="E186" s="29"/>
      <c r="F186" s="27">
        <v>222</v>
      </c>
      <c r="G186" s="27">
        <v>174</v>
      </c>
      <c r="H186" s="27">
        <v>224</v>
      </c>
      <c r="I186" s="27"/>
      <c r="J186" s="27"/>
      <c r="K186" s="32">
        <f t="shared" si="52"/>
        <v>620</v>
      </c>
      <c r="L186" s="32" t="s">
        <v>1133</v>
      </c>
      <c r="M186" s="32"/>
      <c r="N186" s="33">
        <f t="shared" si="53"/>
        <v>620.01800000000003</v>
      </c>
      <c r="O186" s="32">
        <f t="shared" si="54"/>
        <v>3</v>
      </c>
      <c r="P186" s="32">
        <f t="shared" ca="1" si="55"/>
        <v>0</v>
      </c>
      <c r="Q186" s="34" t="s">
        <v>39</v>
      </c>
      <c r="R186" s="35">
        <f t="shared" si="56"/>
        <v>0</v>
      </c>
      <c r="S186" s="36">
        <f t="shared" si="57"/>
        <v>620.24793999999997</v>
      </c>
      <c r="T186" s="36">
        <f t="shared" si="58"/>
        <v>620.24794000000009</v>
      </c>
      <c r="U186" s="35">
        <f t="shared" si="59"/>
        <v>0</v>
      </c>
      <c r="V186" s="35">
        <f t="shared" si="60"/>
        <v>620.24794000000009</v>
      </c>
      <c r="W186" s="29">
        <v>224</v>
      </c>
      <c r="X186" s="27">
        <v>222</v>
      </c>
      <c r="Y186" s="27">
        <v>174</v>
      </c>
      <c r="Z186" s="27">
        <v>0</v>
      </c>
      <c r="AA186" s="27">
        <v>0</v>
      </c>
      <c r="AB186" s="27">
        <v>0</v>
      </c>
      <c r="AD186" s="37">
        <v>0</v>
      </c>
      <c r="AE186" s="37">
        <v>0</v>
      </c>
      <c r="AF186" s="37">
        <v>0</v>
      </c>
      <c r="AG186" s="37">
        <v>0</v>
      </c>
      <c r="AH186" s="37"/>
      <c r="AI186" s="38">
        <f t="shared" ca="1" si="61"/>
        <v>174</v>
      </c>
      <c r="AJ186" s="39">
        <v>3</v>
      </c>
      <c r="AK186" s="40">
        <v>620.23054000000013</v>
      </c>
      <c r="AL186" s="41">
        <v>224</v>
      </c>
      <c r="AM186" s="32">
        <v>670</v>
      </c>
      <c r="AN186" s="38" t="str">
        <f t="shared" si="62"/>
        <v>-</v>
      </c>
      <c r="AO186" s="38" t="str">
        <f t="shared" si="63"/>
        <v>-</v>
      </c>
      <c r="AP186" s="38" t="str">
        <f t="shared" si="64"/>
        <v>-</v>
      </c>
      <c r="AQ186" s="39"/>
      <c r="AR186" s="39"/>
      <c r="AS186" s="39"/>
      <c r="AT186" s="54"/>
      <c r="AV186" s="1"/>
    </row>
    <row r="187" spans="1:48" s="26" customFormat="1" ht="15" x14ac:dyDescent="0.25">
      <c r="A187" s="64">
        <v>18</v>
      </c>
      <c r="B187" s="64">
        <v>18</v>
      </c>
      <c r="C187" s="64" t="s">
        <v>511</v>
      </c>
      <c r="D187" s="29" t="s">
        <v>42</v>
      </c>
      <c r="E187" s="29">
        <v>183</v>
      </c>
      <c r="F187" s="27"/>
      <c r="G187" s="27">
        <v>188</v>
      </c>
      <c r="H187" s="27">
        <v>223</v>
      </c>
      <c r="I187" s="27"/>
      <c r="J187" s="27"/>
      <c r="K187" s="32">
        <f t="shared" si="52"/>
        <v>594</v>
      </c>
      <c r="L187" s="32" t="s">
        <v>1133</v>
      </c>
      <c r="M187" s="32"/>
      <c r="N187" s="33">
        <f t="shared" si="53"/>
        <v>594.0181</v>
      </c>
      <c r="O187" s="32">
        <f t="shared" si="54"/>
        <v>3</v>
      </c>
      <c r="P187" s="32">
        <f t="shared" ca="1" si="55"/>
        <v>0</v>
      </c>
      <c r="Q187" s="34" t="s">
        <v>39</v>
      </c>
      <c r="R187" s="35">
        <f t="shared" si="56"/>
        <v>0</v>
      </c>
      <c r="S187" s="36">
        <f t="shared" si="57"/>
        <v>594.24363000000005</v>
      </c>
      <c r="T187" s="36">
        <f t="shared" si="58"/>
        <v>594.24363000000005</v>
      </c>
      <c r="U187" s="35">
        <f t="shared" si="59"/>
        <v>0</v>
      </c>
      <c r="V187" s="35">
        <f t="shared" si="60"/>
        <v>594.24363000000005</v>
      </c>
      <c r="W187" s="29">
        <v>223</v>
      </c>
      <c r="X187" s="27">
        <v>188</v>
      </c>
      <c r="Y187" s="27">
        <v>183</v>
      </c>
      <c r="Z187" s="27">
        <v>0</v>
      </c>
      <c r="AA187" s="27">
        <v>0</v>
      </c>
      <c r="AB187" s="27">
        <v>0</v>
      </c>
      <c r="AD187" s="37">
        <v>0</v>
      </c>
      <c r="AE187" s="37">
        <v>0</v>
      </c>
      <c r="AF187" s="37">
        <v>0</v>
      </c>
      <c r="AG187" s="37">
        <v>0</v>
      </c>
      <c r="AH187" s="37"/>
      <c r="AI187" s="38">
        <f t="shared" ca="1" si="61"/>
        <v>188</v>
      </c>
      <c r="AJ187" s="39">
        <v>3</v>
      </c>
      <c r="AK187" s="40">
        <v>594.22613000000001</v>
      </c>
      <c r="AL187" s="41">
        <v>223</v>
      </c>
      <c r="AM187" s="32">
        <v>634</v>
      </c>
      <c r="AN187" s="38" t="str">
        <f t="shared" si="62"/>
        <v>-</v>
      </c>
      <c r="AO187" s="38" t="str">
        <f t="shared" si="63"/>
        <v>-</v>
      </c>
      <c r="AP187" s="38" t="str">
        <f t="shared" si="64"/>
        <v>-</v>
      </c>
      <c r="AQ187" s="39"/>
      <c r="AR187" s="39"/>
      <c r="AS187" s="39"/>
      <c r="AT187" s="54"/>
      <c r="AV187" s="1"/>
    </row>
    <row r="188" spans="1:48" s="26" customFormat="1" ht="15" x14ac:dyDescent="0.25">
      <c r="A188" s="64">
        <v>19</v>
      </c>
      <c r="B188" s="64">
        <v>19</v>
      </c>
      <c r="C188" s="64" t="s">
        <v>191</v>
      </c>
      <c r="D188" s="29" t="s">
        <v>19</v>
      </c>
      <c r="E188" s="29"/>
      <c r="F188" s="27">
        <v>155</v>
      </c>
      <c r="G188" s="27">
        <v>152</v>
      </c>
      <c r="H188" s="27">
        <v>179</v>
      </c>
      <c r="I188" s="27">
        <v>234</v>
      </c>
      <c r="J188" s="27"/>
      <c r="K188" s="32">
        <f t="shared" si="52"/>
        <v>568</v>
      </c>
      <c r="L188" s="32" t="s">
        <v>1133</v>
      </c>
      <c r="M188" s="32"/>
      <c r="N188" s="33">
        <f t="shared" si="53"/>
        <v>568.01819999999998</v>
      </c>
      <c r="O188" s="32">
        <f t="shared" si="54"/>
        <v>4</v>
      </c>
      <c r="P188" s="32">
        <f t="shared" ca="1" si="55"/>
        <v>0</v>
      </c>
      <c r="Q188" s="34" t="s">
        <v>39</v>
      </c>
      <c r="R188" s="35">
        <f t="shared" si="56"/>
        <v>0</v>
      </c>
      <c r="S188" s="36">
        <f t="shared" si="57"/>
        <v>568.25344999999993</v>
      </c>
      <c r="T188" s="36">
        <f t="shared" si="58"/>
        <v>568.25345000000004</v>
      </c>
      <c r="U188" s="35">
        <f t="shared" si="59"/>
        <v>0</v>
      </c>
      <c r="V188" s="35">
        <f t="shared" si="60"/>
        <v>568.253602</v>
      </c>
      <c r="W188" s="29">
        <v>234</v>
      </c>
      <c r="X188" s="27">
        <v>179</v>
      </c>
      <c r="Y188" s="27">
        <v>155</v>
      </c>
      <c r="Z188" s="27">
        <v>152</v>
      </c>
      <c r="AA188" s="27">
        <v>0</v>
      </c>
      <c r="AB188" s="27">
        <v>0</v>
      </c>
      <c r="AD188" s="37">
        <v>0</v>
      </c>
      <c r="AE188" s="37">
        <v>0</v>
      </c>
      <c r="AF188" s="37">
        <v>0</v>
      </c>
      <c r="AG188" s="37">
        <v>0</v>
      </c>
      <c r="AH188" s="37"/>
      <c r="AI188" s="38">
        <f t="shared" ca="1" si="61"/>
        <v>152</v>
      </c>
      <c r="AJ188" s="39">
        <v>3</v>
      </c>
      <c r="AK188" s="40">
        <v>486.17802</v>
      </c>
      <c r="AL188" s="41">
        <v>179</v>
      </c>
      <c r="AM188" s="32">
        <v>513</v>
      </c>
      <c r="AN188" s="38" t="str">
        <f t="shared" si="62"/>
        <v>-</v>
      </c>
      <c r="AO188" s="38" t="str">
        <f t="shared" si="63"/>
        <v>-</v>
      </c>
      <c r="AP188" s="38" t="str">
        <f t="shared" si="64"/>
        <v>-</v>
      </c>
      <c r="AQ188" s="39"/>
      <c r="AR188" s="39"/>
      <c r="AS188" s="39"/>
      <c r="AT188" s="54"/>
      <c r="AV188" s="1"/>
    </row>
    <row r="189" spans="1:48" s="26" customFormat="1" ht="15" x14ac:dyDescent="0.25">
      <c r="A189" s="64">
        <v>20</v>
      </c>
      <c r="B189" s="64">
        <v>20</v>
      </c>
      <c r="C189" s="64" t="s">
        <v>512</v>
      </c>
      <c r="D189" s="29" t="s">
        <v>69</v>
      </c>
      <c r="E189" s="29">
        <v>285</v>
      </c>
      <c r="F189" s="27">
        <v>282</v>
      </c>
      <c r="G189" s="27"/>
      <c r="H189" s="27"/>
      <c r="I189" s="27"/>
      <c r="J189" s="27"/>
      <c r="K189" s="32">
        <f t="shared" si="52"/>
        <v>567</v>
      </c>
      <c r="L189" s="32" t="s">
        <v>1133</v>
      </c>
      <c r="M189" s="32"/>
      <c r="N189" s="33">
        <f t="shared" si="53"/>
        <v>567.01829999999995</v>
      </c>
      <c r="O189" s="32">
        <f t="shared" si="54"/>
        <v>2</v>
      </c>
      <c r="P189" s="32">
        <f t="shared" ca="1" si="55"/>
        <v>0</v>
      </c>
      <c r="Q189" s="34" t="s">
        <v>39</v>
      </c>
      <c r="R189" s="35">
        <f t="shared" si="56"/>
        <v>0</v>
      </c>
      <c r="S189" s="36">
        <f t="shared" si="57"/>
        <v>567.31319999999994</v>
      </c>
      <c r="T189" s="36">
        <f t="shared" si="58"/>
        <v>567.31319999999994</v>
      </c>
      <c r="U189" s="35">
        <f t="shared" si="59"/>
        <v>0</v>
      </c>
      <c r="V189" s="35">
        <f t="shared" si="60"/>
        <v>567.31319999999994</v>
      </c>
      <c r="W189" s="29">
        <v>285</v>
      </c>
      <c r="X189" s="27">
        <v>282</v>
      </c>
      <c r="Y189" s="27">
        <v>0</v>
      </c>
      <c r="Z189" s="27">
        <v>0</v>
      </c>
      <c r="AA189" s="27">
        <v>0</v>
      </c>
      <c r="AB189" s="27">
        <v>0</v>
      </c>
      <c r="AD189" s="37">
        <v>0</v>
      </c>
      <c r="AE189" s="37">
        <v>0</v>
      </c>
      <c r="AF189" s="37">
        <v>0</v>
      </c>
      <c r="AG189" s="37">
        <v>0</v>
      </c>
      <c r="AH189" s="37"/>
      <c r="AI189" s="38">
        <f t="shared" ca="1" si="61"/>
        <v>0</v>
      </c>
      <c r="AJ189" s="39">
        <v>2</v>
      </c>
      <c r="AK189" s="40">
        <v>567.29559999999992</v>
      </c>
      <c r="AL189" s="41">
        <v>285</v>
      </c>
      <c r="AM189" s="32">
        <v>852</v>
      </c>
      <c r="AN189" s="38" t="str">
        <f t="shared" si="62"/>
        <v>-</v>
      </c>
      <c r="AO189" s="38" t="str">
        <f t="shared" si="63"/>
        <v>-</v>
      </c>
      <c r="AP189" s="38" t="str">
        <f t="shared" si="64"/>
        <v>-</v>
      </c>
      <c r="AQ189" s="39"/>
      <c r="AR189" s="39"/>
      <c r="AS189" s="39" t="s">
        <v>88</v>
      </c>
      <c r="AT189" s="54"/>
      <c r="AV189" s="1"/>
    </row>
    <row r="190" spans="1:48" s="26" customFormat="1" ht="15" x14ac:dyDescent="0.25">
      <c r="A190" s="64">
        <v>21</v>
      </c>
      <c r="B190" s="64">
        <v>21</v>
      </c>
      <c r="C190" s="64" t="s">
        <v>217</v>
      </c>
      <c r="D190" s="29" t="s">
        <v>102</v>
      </c>
      <c r="E190" s="29">
        <v>144</v>
      </c>
      <c r="F190" s="27">
        <v>154</v>
      </c>
      <c r="G190" s="27">
        <v>135</v>
      </c>
      <c r="H190" s="27">
        <v>178</v>
      </c>
      <c r="I190" s="27">
        <v>227</v>
      </c>
      <c r="J190" s="27"/>
      <c r="K190" s="32">
        <f t="shared" si="52"/>
        <v>559</v>
      </c>
      <c r="L190" s="32" t="s">
        <v>1133</v>
      </c>
      <c r="M190" s="32"/>
      <c r="N190" s="33">
        <f t="shared" si="53"/>
        <v>559.01840000000004</v>
      </c>
      <c r="O190" s="32">
        <f t="shared" si="54"/>
        <v>5</v>
      </c>
      <c r="P190" s="32">
        <f t="shared" ca="1" si="55"/>
        <v>0</v>
      </c>
      <c r="Q190" s="34" t="s">
        <v>39</v>
      </c>
      <c r="R190" s="35">
        <f t="shared" si="56"/>
        <v>0</v>
      </c>
      <c r="S190" s="36">
        <f t="shared" si="57"/>
        <v>559.24633999999992</v>
      </c>
      <c r="T190" s="36">
        <f t="shared" si="58"/>
        <v>559.24633999999992</v>
      </c>
      <c r="U190" s="35">
        <f t="shared" si="59"/>
        <v>0</v>
      </c>
      <c r="V190" s="35">
        <f t="shared" si="60"/>
        <v>559.24649749999992</v>
      </c>
      <c r="W190" s="29">
        <v>227</v>
      </c>
      <c r="X190" s="27">
        <v>178</v>
      </c>
      <c r="Y190" s="27">
        <v>154</v>
      </c>
      <c r="Z190" s="27">
        <v>144</v>
      </c>
      <c r="AA190" s="27">
        <v>135</v>
      </c>
      <c r="AB190" s="27">
        <v>0</v>
      </c>
      <c r="AD190" s="37">
        <v>0</v>
      </c>
      <c r="AE190" s="37">
        <v>0</v>
      </c>
      <c r="AF190" s="37">
        <v>0</v>
      </c>
      <c r="AG190" s="37">
        <v>0</v>
      </c>
      <c r="AH190" s="37"/>
      <c r="AI190" s="38">
        <f t="shared" ca="1" si="61"/>
        <v>135</v>
      </c>
      <c r="AJ190" s="39">
        <v>4</v>
      </c>
      <c r="AK190" s="40">
        <v>476.17677500000002</v>
      </c>
      <c r="AL190" s="41">
        <v>178</v>
      </c>
      <c r="AM190" s="32">
        <v>510</v>
      </c>
      <c r="AN190" s="38" t="str">
        <f t="shared" si="62"/>
        <v>-</v>
      </c>
      <c r="AO190" s="38" t="str">
        <f t="shared" si="63"/>
        <v>-</v>
      </c>
      <c r="AP190" s="38" t="str">
        <f t="shared" si="64"/>
        <v>-</v>
      </c>
      <c r="AQ190" s="39"/>
      <c r="AR190" s="39"/>
      <c r="AS190" s="39"/>
      <c r="AT190" s="54"/>
      <c r="AV190" s="1"/>
    </row>
    <row r="191" spans="1:48" s="26" customFormat="1" ht="15" x14ac:dyDescent="0.25">
      <c r="A191" s="64">
        <v>22</v>
      </c>
      <c r="B191" s="64">
        <v>22</v>
      </c>
      <c r="C191" s="64" t="s">
        <v>236</v>
      </c>
      <c r="D191" s="29" t="s">
        <v>69</v>
      </c>
      <c r="E191" s="29">
        <v>150</v>
      </c>
      <c r="F191" s="27">
        <v>137</v>
      </c>
      <c r="G191" s="27">
        <v>133</v>
      </c>
      <c r="H191" s="27">
        <v>168</v>
      </c>
      <c r="I191" s="27">
        <v>217</v>
      </c>
      <c r="J191" s="27"/>
      <c r="K191" s="32">
        <f t="shared" si="52"/>
        <v>535</v>
      </c>
      <c r="L191" s="32" t="s">
        <v>1133</v>
      </c>
      <c r="M191" s="32"/>
      <c r="N191" s="33">
        <f t="shared" si="53"/>
        <v>535.01850000000002</v>
      </c>
      <c r="O191" s="32">
        <f t="shared" si="54"/>
        <v>5</v>
      </c>
      <c r="P191" s="32">
        <f t="shared" ca="1" si="55"/>
        <v>0</v>
      </c>
      <c r="Q191" s="34" t="s">
        <v>39</v>
      </c>
      <c r="R191" s="35">
        <f t="shared" si="56"/>
        <v>0</v>
      </c>
      <c r="S191" s="36">
        <f t="shared" si="57"/>
        <v>535.23530000000005</v>
      </c>
      <c r="T191" s="36">
        <f t="shared" si="58"/>
        <v>535.23529999999994</v>
      </c>
      <c r="U191" s="35">
        <f t="shared" si="59"/>
        <v>0</v>
      </c>
      <c r="V191" s="35">
        <f t="shared" si="60"/>
        <v>535.23545029999991</v>
      </c>
      <c r="W191" s="29">
        <v>217</v>
      </c>
      <c r="X191" s="27">
        <v>168</v>
      </c>
      <c r="Y191" s="27">
        <v>150</v>
      </c>
      <c r="Z191" s="27">
        <v>137</v>
      </c>
      <c r="AA191" s="27">
        <v>133</v>
      </c>
      <c r="AB191" s="27">
        <v>0</v>
      </c>
      <c r="AD191" s="37">
        <v>0</v>
      </c>
      <c r="AE191" s="37">
        <v>0</v>
      </c>
      <c r="AF191" s="37">
        <v>0</v>
      </c>
      <c r="AG191" s="37">
        <v>0</v>
      </c>
      <c r="AH191" s="37"/>
      <c r="AI191" s="38">
        <f t="shared" ca="1" si="61"/>
        <v>133</v>
      </c>
      <c r="AJ191" s="39">
        <v>4</v>
      </c>
      <c r="AK191" s="40">
        <v>455.16610300000002</v>
      </c>
      <c r="AL191" s="41">
        <v>168</v>
      </c>
      <c r="AM191" s="32">
        <v>486</v>
      </c>
      <c r="AN191" s="38" t="str">
        <f t="shared" si="62"/>
        <v>-</v>
      </c>
      <c r="AO191" s="38" t="str">
        <f t="shared" si="63"/>
        <v>-</v>
      </c>
      <c r="AP191" s="38" t="str">
        <f t="shared" si="64"/>
        <v>-</v>
      </c>
      <c r="AQ191" s="39"/>
      <c r="AR191" s="39"/>
      <c r="AS191" s="39"/>
      <c r="AT191" s="54"/>
      <c r="AV191" s="1"/>
    </row>
    <row r="192" spans="1:48" s="26" customFormat="1" ht="15" x14ac:dyDescent="0.25">
      <c r="A192" s="64">
        <v>23</v>
      </c>
      <c r="B192" s="64">
        <v>23</v>
      </c>
      <c r="C192" s="64" t="s">
        <v>513</v>
      </c>
      <c r="D192" s="29" t="s">
        <v>144</v>
      </c>
      <c r="E192" s="29"/>
      <c r="F192" s="27">
        <v>269</v>
      </c>
      <c r="G192" s="27">
        <v>264</v>
      </c>
      <c r="H192" s="27"/>
      <c r="I192" s="27"/>
      <c r="J192" s="27"/>
      <c r="K192" s="32">
        <f t="shared" si="52"/>
        <v>533</v>
      </c>
      <c r="L192" s="32" t="s">
        <v>1133</v>
      </c>
      <c r="M192" s="32"/>
      <c r="N192" s="33">
        <f t="shared" si="53"/>
        <v>533.01859999999999</v>
      </c>
      <c r="O192" s="32">
        <f t="shared" si="54"/>
        <v>2</v>
      </c>
      <c r="P192" s="32">
        <f t="shared" ca="1" si="55"/>
        <v>0</v>
      </c>
      <c r="Q192" s="34" t="s">
        <v>39</v>
      </c>
      <c r="R192" s="35">
        <f t="shared" si="56"/>
        <v>0</v>
      </c>
      <c r="S192" s="36">
        <f t="shared" si="57"/>
        <v>533.29539999999997</v>
      </c>
      <c r="T192" s="36">
        <f t="shared" si="58"/>
        <v>533.29539999999997</v>
      </c>
      <c r="U192" s="35">
        <f t="shared" si="59"/>
        <v>0</v>
      </c>
      <c r="V192" s="35">
        <f t="shared" si="60"/>
        <v>533.29539999999997</v>
      </c>
      <c r="W192" s="29">
        <v>269</v>
      </c>
      <c r="X192" s="27">
        <v>264</v>
      </c>
      <c r="Y192" s="27">
        <v>0</v>
      </c>
      <c r="Z192" s="27">
        <v>0</v>
      </c>
      <c r="AA192" s="27">
        <v>0</v>
      </c>
      <c r="AB192" s="27">
        <v>0</v>
      </c>
      <c r="AD192" s="37">
        <v>0</v>
      </c>
      <c r="AE192" s="37">
        <v>0</v>
      </c>
      <c r="AF192" s="37">
        <v>0</v>
      </c>
      <c r="AG192" s="37">
        <v>0</v>
      </c>
      <c r="AH192" s="37"/>
      <c r="AI192" s="38">
        <f t="shared" ca="1" si="61"/>
        <v>264</v>
      </c>
      <c r="AJ192" s="39">
        <v>2</v>
      </c>
      <c r="AK192" s="40">
        <v>533.27769999999998</v>
      </c>
      <c r="AL192" s="41">
        <v>269</v>
      </c>
      <c r="AM192" s="32">
        <v>802</v>
      </c>
      <c r="AN192" s="38" t="str">
        <f t="shared" si="62"/>
        <v>-</v>
      </c>
      <c r="AO192" s="38" t="str">
        <f t="shared" si="63"/>
        <v>-</v>
      </c>
      <c r="AP192" s="38" t="str">
        <f t="shared" si="64"/>
        <v>-</v>
      </c>
      <c r="AQ192" s="39"/>
      <c r="AR192" s="39"/>
      <c r="AS192" s="39"/>
      <c r="AT192" s="54"/>
      <c r="AV192" s="1"/>
    </row>
    <row r="193" spans="1:48" s="26" customFormat="1" ht="15" x14ac:dyDescent="0.25">
      <c r="A193" s="64">
        <v>24</v>
      </c>
      <c r="B193" s="64">
        <v>24</v>
      </c>
      <c r="C193" s="64" t="s">
        <v>514</v>
      </c>
      <c r="D193" s="29" t="s">
        <v>49</v>
      </c>
      <c r="E193" s="29"/>
      <c r="F193" s="27">
        <v>274</v>
      </c>
      <c r="G193" s="27">
        <v>250</v>
      </c>
      <c r="H193" s="27"/>
      <c r="I193" s="27"/>
      <c r="J193" s="27"/>
      <c r="K193" s="32">
        <f t="shared" si="52"/>
        <v>524</v>
      </c>
      <c r="L193" s="32" t="s">
        <v>1133</v>
      </c>
      <c r="M193" s="32"/>
      <c r="N193" s="33">
        <f t="shared" si="53"/>
        <v>524.01869999999997</v>
      </c>
      <c r="O193" s="32">
        <f t="shared" si="54"/>
        <v>2</v>
      </c>
      <c r="P193" s="32">
        <f t="shared" ca="1" si="55"/>
        <v>0</v>
      </c>
      <c r="Q193" s="34" t="s">
        <v>39</v>
      </c>
      <c r="R193" s="35">
        <f t="shared" si="56"/>
        <v>0</v>
      </c>
      <c r="S193" s="36">
        <f t="shared" si="57"/>
        <v>524.29899999999998</v>
      </c>
      <c r="T193" s="36">
        <f t="shared" si="58"/>
        <v>524.29899999999998</v>
      </c>
      <c r="U193" s="35">
        <f t="shared" si="59"/>
        <v>0</v>
      </c>
      <c r="V193" s="35">
        <f t="shared" si="60"/>
        <v>524.29899999999998</v>
      </c>
      <c r="W193" s="29">
        <v>274</v>
      </c>
      <c r="X193" s="27">
        <v>250</v>
      </c>
      <c r="Y193" s="27">
        <v>0</v>
      </c>
      <c r="Z193" s="27">
        <v>0</v>
      </c>
      <c r="AA193" s="27">
        <v>0</v>
      </c>
      <c r="AB193" s="27">
        <v>0</v>
      </c>
      <c r="AD193" s="37">
        <v>0</v>
      </c>
      <c r="AE193" s="37">
        <v>0</v>
      </c>
      <c r="AF193" s="37">
        <v>0</v>
      </c>
      <c r="AG193" s="37">
        <v>0</v>
      </c>
      <c r="AH193" s="37"/>
      <c r="AI193" s="38">
        <f t="shared" ca="1" si="61"/>
        <v>250</v>
      </c>
      <c r="AJ193" s="39">
        <v>2</v>
      </c>
      <c r="AK193" s="40">
        <v>524.28120000000001</v>
      </c>
      <c r="AL193" s="41">
        <v>274</v>
      </c>
      <c r="AM193" s="32">
        <v>798</v>
      </c>
      <c r="AN193" s="38" t="str">
        <f t="shared" si="62"/>
        <v>-</v>
      </c>
      <c r="AO193" s="38" t="str">
        <f t="shared" si="63"/>
        <v>-</v>
      </c>
      <c r="AP193" s="38" t="str">
        <f t="shared" si="64"/>
        <v>-</v>
      </c>
      <c r="AQ193" s="39"/>
      <c r="AR193" s="39"/>
      <c r="AS193" s="39"/>
      <c r="AT193" s="54"/>
      <c r="AV193" s="1"/>
    </row>
    <row r="194" spans="1:48" s="26" customFormat="1" ht="15" x14ac:dyDescent="0.25">
      <c r="A194" s="64">
        <v>25</v>
      </c>
      <c r="B194" s="64">
        <v>25</v>
      </c>
      <c r="C194" s="64" t="s">
        <v>247</v>
      </c>
      <c r="D194" s="29" t="s">
        <v>78</v>
      </c>
      <c r="E194" s="29"/>
      <c r="F194" s="27">
        <v>135</v>
      </c>
      <c r="G194" s="27">
        <v>109</v>
      </c>
      <c r="H194" s="27">
        <v>159</v>
      </c>
      <c r="I194" s="27">
        <v>215</v>
      </c>
      <c r="J194" s="27"/>
      <c r="K194" s="32">
        <f t="shared" si="52"/>
        <v>509</v>
      </c>
      <c r="L194" s="32" t="s">
        <v>1133</v>
      </c>
      <c r="M194" s="32"/>
      <c r="N194" s="33">
        <f t="shared" si="53"/>
        <v>509.0188</v>
      </c>
      <c r="O194" s="32">
        <f t="shared" si="54"/>
        <v>4</v>
      </c>
      <c r="P194" s="32">
        <f t="shared" ca="1" si="55"/>
        <v>0</v>
      </c>
      <c r="Q194" s="34" t="s">
        <v>39</v>
      </c>
      <c r="R194" s="35">
        <f t="shared" si="56"/>
        <v>0</v>
      </c>
      <c r="S194" s="36">
        <f t="shared" si="57"/>
        <v>509.23224999999996</v>
      </c>
      <c r="T194" s="36">
        <f t="shared" si="58"/>
        <v>509.23224999999996</v>
      </c>
      <c r="U194" s="35">
        <f t="shared" si="59"/>
        <v>0</v>
      </c>
      <c r="V194" s="35">
        <f t="shared" si="60"/>
        <v>509.23235899999997</v>
      </c>
      <c r="W194" s="29">
        <v>215</v>
      </c>
      <c r="X194" s="27">
        <v>159</v>
      </c>
      <c r="Y194" s="27">
        <v>135</v>
      </c>
      <c r="Z194" s="27">
        <v>109</v>
      </c>
      <c r="AA194" s="27">
        <v>0</v>
      </c>
      <c r="AB194" s="27">
        <v>0</v>
      </c>
      <c r="AD194" s="37">
        <v>0</v>
      </c>
      <c r="AE194" s="37">
        <v>0</v>
      </c>
      <c r="AF194" s="37">
        <v>0</v>
      </c>
      <c r="AG194" s="37">
        <v>0</v>
      </c>
      <c r="AH194" s="37"/>
      <c r="AI194" s="38">
        <f t="shared" ca="1" si="61"/>
        <v>109</v>
      </c>
      <c r="AJ194" s="39">
        <v>3</v>
      </c>
      <c r="AK194" s="40">
        <v>403.15488999999997</v>
      </c>
      <c r="AL194" s="41">
        <v>159</v>
      </c>
      <c r="AM194" s="32">
        <v>453</v>
      </c>
      <c r="AN194" s="38" t="str">
        <f t="shared" si="62"/>
        <v>-</v>
      </c>
      <c r="AO194" s="38" t="str">
        <f t="shared" si="63"/>
        <v>-</v>
      </c>
      <c r="AP194" s="38" t="str">
        <f t="shared" si="64"/>
        <v>-</v>
      </c>
      <c r="AQ194" s="39"/>
      <c r="AR194" s="39"/>
      <c r="AS194" s="39"/>
      <c r="AT194" s="54"/>
      <c r="AV194" s="1"/>
    </row>
    <row r="195" spans="1:48" s="26" customFormat="1" ht="15" x14ac:dyDescent="0.25">
      <c r="A195" s="64">
        <v>26</v>
      </c>
      <c r="B195" s="64">
        <v>26</v>
      </c>
      <c r="C195" s="64" t="s">
        <v>515</v>
      </c>
      <c r="D195" s="29" t="s">
        <v>485</v>
      </c>
      <c r="E195" s="29">
        <v>156</v>
      </c>
      <c r="F195" s="27">
        <v>152</v>
      </c>
      <c r="G195" s="27">
        <v>138</v>
      </c>
      <c r="H195" s="27">
        <v>175</v>
      </c>
      <c r="I195" s="27"/>
      <c r="J195" s="27"/>
      <c r="K195" s="32">
        <f t="shared" si="52"/>
        <v>483</v>
      </c>
      <c r="L195" s="32" t="s">
        <v>1133</v>
      </c>
      <c r="M195" s="32"/>
      <c r="N195" s="33">
        <f t="shared" si="53"/>
        <v>483.01889999999997</v>
      </c>
      <c r="O195" s="32">
        <f t="shared" si="54"/>
        <v>4</v>
      </c>
      <c r="P195" s="32">
        <f t="shared" ca="1" si="55"/>
        <v>0</v>
      </c>
      <c r="Q195" s="34" t="s">
        <v>39</v>
      </c>
      <c r="R195" s="35">
        <f t="shared" si="56"/>
        <v>0</v>
      </c>
      <c r="S195" s="36">
        <f t="shared" si="57"/>
        <v>483.19212000000005</v>
      </c>
      <c r="T195" s="36">
        <f t="shared" si="58"/>
        <v>483.19212000000005</v>
      </c>
      <c r="U195" s="35">
        <f t="shared" si="59"/>
        <v>0</v>
      </c>
      <c r="V195" s="35">
        <f t="shared" si="60"/>
        <v>483.19225800000004</v>
      </c>
      <c r="W195" s="29">
        <v>175</v>
      </c>
      <c r="X195" s="27">
        <v>156</v>
      </c>
      <c r="Y195" s="27">
        <v>152</v>
      </c>
      <c r="Z195" s="27">
        <v>138</v>
      </c>
      <c r="AA195" s="27">
        <v>0</v>
      </c>
      <c r="AB195" s="27">
        <v>0</v>
      </c>
      <c r="AD195" s="37">
        <v>0</v>
      </c>
      <c r="AE195" s="37">
        <v>0</v>
      </c>
      <c r="AF195" s="37">
        <v>0</v>
      </c>
      <c r="AG195" s="37">
        <v>0</v>
      </c>
      <c r="AH195" s="37"/>
      <c r="AI195" s="38">
        <f t="shared" ca="1" si="61"/>
        <v>138</v>
      </c>
      <c r="AJ195" s="39">
        <v>4</v>
      </c>
      <c r="AK195" s="40">
        <v>483.17415800000003</v>
      </c>
      <c r="AL195" s="41">
        <v>175</v>
      </c>
      <c r="AM195" s="32">
        <v>506</v>
      </c>
      <c r="AN195" s="38" t="str">
        <f t="shared" si="62"/>
        <v>-</v>
      </c>
      <c r="AO195" s="38" t="str">
        <f t="shared" si="63"/>
        <v>-</v>
      </c>
      <c r="AP195" s="38" t="str">
        <f t="shared" si="64"/>
        <v>-</v>
      </c>
      <c r="AQ195" s="39"/>
      <c r="AR195" s="39"/>
      <c r="AS195" s="39"/>
      <c r="AT195" s="54"/>
      <c r="AV195" s="1"/>
    </row>
    <row r="196" spans="1:48" s="26" customFormat="1" ht="15" x14ac:dyDescent="0.25">
      <c r="A196" s="64">
        <v>27</v>
      </c>
      <c r="B196" s="64" t="s">
        <v>38</v>
      </c>
      <c r="C196" s="64" t="s">
        <v>277</v>
      </c>
      <c r="D196" s="29" t="s">
        <v>92</v>
      </c>
      <c r="E196" s="29">
        <v>124</v>
      </c>
      <c r="F196" s="27">
        <v>129</v>
      </c>
      <c r="G196" s="27">
        <v>104</v>
      </c>
      <c r="H196" s="27">
        <v>151</v>
      </c>
      <c r="I196" s="27">
        <v>202</v>
      </c>
      <c r="J196" s="27"/>
      <c r="K196" s="32">
        <f t="shared" si="52"/>
        <v>482</v>
      </c>
      <c r="L196" s="32" t="s">
        <v>1200</v>
      </c>
      <c r="M196" s="32"/>
      <c r="N196" s="33">
        <f t="shared" si="53"/>
        <v>482.01900000000001</v>
      </c>
      <c r="O196" s="32">
        <f t="shared" si="54"/>
        <v>5</v>
      </c>
      <c r="P196" s="32">
        <f t="shared" ca="1" si="55"/>
        <v>0</v>
      </c>
      <c r="Q196" s="34" t="s">
        <v>39</v>
      </c>
      <c r="R196" s="35">
        <f t="shared" si="56"/>
        <v>0</v>
      </c>
      <c r="S196" s="36">
        <f t="shared" si="57"/>
        <v>482.21839</v>
      </c>
      <c r="T196" s="36">
        <f t="shared" si="58"/>
        <v>482.21839</v>
      </c>
      <c r="U196" s="35">
        <f t="shared" si="59"/>
        <v>0</v>
      </c>
      <c r="V196" s="35">
        <f t="shared" si="60"/>
        <v>482.21852440000004</v>
      </c>
      <c r="W196" s="29">
        <v>202</v>
      </c>
      <c r="X196" s="27">
        <v>151</v>
      </c>
      <c r="Y196" s="27">
        <v>129</v>
      </c>
      <c r="Z196" s="27">
        <v>124</v>
      </c>
      <c r="AA196" s="27">
        <v>104</v>
      </c>
      <c r="AB196" s="27">
        <v>0</v>
      </c>
      <c r="AD196" s="37">
        <v>0</v>
      </c>
      <c r="AE196" s="37">
        <v>0</v>
      </c>
      <c r="AF196" s="37">
        <v>0</v>
      </c>
      <c r="AG196" s="37">
        <v>0</v>
      </c>
      <c r="AH196" s="37"/>
      <c r="AI196" s="38">
        <f t="shared" ca="1" si="61"/>
        <v>104</v>
      </c>
      <c r="AJ196" s="39">
        <v>4</v>
      </c>
      <c r="AK196" s="40">
        <v>404.14664400000004</v>
      </c>
      <c r="AL196" s="41">
        <v>151</v>
      </c>
      <c r="AM196" s="32">
        <v>0</v>
      </c>
      <c r="AN196" s="38" t="str">
        <f t="shared" si="62"/>
        <v>-</v>
      </c>
      <c r="AO196" s="38" t="str">
        <f t="shared" si="63"/>
        <v>-</v>
      </c>
      <c r="AP196" s="38" t="str">
        <f t="shared" si="64"/>
        <v>-</v>
      </c>
      <c r="AQ196" s="39"/>
      <c r="AR196" s="39"/>
      <c r="AS196" s="39"/>
      <c r="AT196" s="54"/>
      <c r="AV196" s="1"/>
    </row>
    <row r="197" spans="1:48" s="26" customFormat="1" ht="15" x14ac:dyDescent="0.25">
      <c r="A197" s="64">
        <v>28</v>
      </c>
      <c r="B197" s="64">
        <v>27</v>
      </c>
      <c r="C197" s="64" t="s">
        <v>258</v>
      </c>
      <c r="D197" s="29" t="s">
        <v>24</v>
      </c>
      <c r="E197" s="29">
        <v>132</v>
      </c>
      <c r="F197" s="27">
        <v>136</v>
      </c>
      <c r="G197" s="27">
        <v>121</v>
      </c>
      <c r="H197" s="27"/>
      <c r="I197" s="27">
        <v>211</v>
      </c>
      <c r="J197" s="27"/>
      <c r="K197" s="32">
        <f t="shared" si="52"/>
        <v>479</v>
      </c>
      <c r="L197" s="32" t="s">
        <v>1133</v>
      </c>
      <c r="M197" s="32"/>
      <c r="N197" s="33">
        <f t="shared" si="53"/>
        <v>479.01909999999998</v>
      </c>
      <c r="O197" s="32">
        <f t="shared" si="54"/>
        <v>4</v>
      </c>
      <c r="P197" s="32">
        <f t="shared" ca="1" si="55"/>
        <v>0</v>
      </c>
      <c r="Q197" s="34" t="s">
        <v>39</v>
      </c>
      <c r="R197" s="35">
        <f t="shared" si="56"/>
        <v>0</v>
      </c>
      <c r="S197" s="36">
        <f t="shared" si="57"/>
        <v>479.22592000000003</v>
      </c>
      <c r="T197" s="36">
        <f t="shared" si="58"/>
        <v>479.22592000000003</v>
      </c>
      <c r="U197" s="35">
        <f t="shared" si="59"/>
        <v>0</v>
      </c>
      <c r="V197" s="35">
        <f t="shared" si="60"/>
        <v>479.22604100000001</v>
      </c>
      <c r="W197" s="29">
        <v>211</v>
      </c>
      <c r="X197" s="27">
        <v>136</v>
      </c>
      <c r="Y197" s="27">
        <v>132</v>
      </c>
      <c r="Z197" s="27">
        <v>121</v>
      </c>
      <c r="AA197" s="27">
        <v>0</v>
      </c>
      <c r="AB197" s="27">
        <v>0</v>
      </c>
      <c r="AD197" s="37">
        <v>0</v>
      </c>
      <c r="AE197" s="37">
        <v>0</v>
      </c>
      <c r="AF197" s="37">
        <v>0</v>
      </c>
      <c r="AG197" s="37">
        <v>0</v>
      </c>
      <c r="AH197" s="37"/>
      <c r="AI197" s="38">
        <f t="shared" ca="1" si="61"/>
        <v>121</v>
      </c>
      <c r="AJ197" s="39">
        <v>3</v>
      </c>
      <c r="AK197" s="40">
        <v>389.13131000000004</v>
      </c>
      <c r="AL197" s="41">
        <v>136</v>
      </c>
      <c r="AM197" s="32">
        <v>404</v>
      </c>
      <c r="AN197" s="38" t="str">
        <f t="shared" si="62"/>
        <v>-</v>
      </c>
      <c r="AO197" s="38" t="str">
        <f t="shared" si="63"/>
        <v>-</v>
      </c>
      <c r="AP197" s="38" t="str">
        <f t="shared" si="64"/>
        <v>-</v>
      </c>
      <c r="AQ197" s="39"/>
      <c r="AR197" s="39"/>
      <c r="AS197" s="39"/>
      <c r="AT197" s="54"/>
      <c r="AV197" s="1"/>
    </row>
    <row r="198" spans="1:48" s="26" customFormat="1" ht="15" x14ac:dyDescent="0.25">
      <c r="A198" s="64">
        <v>29</v>
      </c>
      <c r="B198" s="64">
        <v>28</v>
      </c>
      <c r="C198" s="64" t="s">
        <v>516</v>
      </c>
      <c r="D198" s="29" t="s">
        <v>161</v>
      </c>
      <c r="E198" s="29">
        <v>230</v>
      </c>
      <c r="F198" s="27">
        <v>244</v>
      </c>
      <c r="G198" s="27"/>
      <c r="H198" s="27"/>
      <c r="I198" s="27"/>
      <c r="J198" s="27"/>
      <c r="K198" s="32">
        <f t="shared" si="52"/>
        <v>474</v>
      </c>
      <c r="L198" s="32" t="s">
        <v>1133</v>
      </c>
      <c r="M198" s="32"/>
      <c r="N198" s="33">
        <f t="shared" si="53"/>
        <v>474.01920000000001</v>
      </c>
      <c r="O198" s="32">
        <f t="shared" si="54"/>
        <v>2</v>
      </c>
      <c r="P198" s="32">
        <f t="shared" ca="1" si="55"/>
        <v>0</v>
      </c>
      <c r="Q198" s="34" t="s">
        <v>39</v>
      </c>
      <c r="R198" s="35">
        <f t="shared" si="56"/>
        <v>0</v>
      </c>
      <c r="S198" s="36">
        <f t="shared" si="57"/>
        <v>474.26699999999994</v>
      </c>
      <c r="T198" s="36">
        <f t="shared" si="58"/>
        <v>474.26700000000005</v>
      </c>
      <c r="U198" s="35">
        <f t="shared" si="59"/>
        <v>0</v>
      </c>
      <c r="V198" s="35">
        <f t="shared" si="60"/>
        <v>474.26700000000005</v>
      </c>
      <c r="W198" s="29">
        <v>244</v>
      </c>
      <c r="X198" s="27">
        <v>230</v>
      </c>
      <c r="Y198" s="27">
        <v>0</v>
      </c>
      <c r="Z198" s="27">
        <v>0</v>
      </c>
      <c r="AA198" s="27">
        <v>0</v>
      </c>
      <c r="AB198" s="27">
        <v>0</v>
      </c>
      <c r="AD198" s="37">
        <v>0</v>
      </c>
      <c r="AE198" s="37">
        <v>0</v>
      </c>
      <c r="AF198" s="37">
        <v>0</v>
      </c>
      <c r="AG198" s="37">
        <v>0</v>
      </c>
      <c r="AH198" s="37"/>
      <c r="AI198" s="38">
        <f t="shared" ca="1" si="61"/>
        <v>0</v>
      </c>
      <c r="AJ198" s="39">
        <v>2</v>
      </c>
      <c r="AK198" s="40">
        <v>474.24870000000004</v>
      </c>
      <c r="AL198" s="41">
        <v>244</v>
      </c>
      <c r="AM198" s="32">
        <v>718</v>
      </c>
      <c r="AN198" s="38" t="str">
        <f t="shared" si="62"/>
        <v>-</v>
      </c>
      <c r="AO198" s="38" t="str">
        <f t="shared" si="63"/>
        <v>-</v>
      </c>
      <c r="AP198" s="38" t="str">
        <f t="shared" si="64"/>
        <v>-</v>
      </c>
      <c r="AQ198" s="39"/>
      <c r="AR198" s="39"/>
      <c r="AS198" s="39"/>
      <c r="AT198" s="54"/>
      <c r="AV198" s="1"/>
    </row>
    <row r="199" spans="1:48" s="26" customFormat="1" ht="15" x14ac:dyDescent="0.25">
      <c r="A199" s="64">
        <v>30</v>
      </c>
      <c r="B199" s="64">
        <v>29</v>
      </c>
      <c r="C199" s="64" t="s">
        <v>517</v>
      </c>
      <c r="D199" s="29" t="s">
        <v>102</v>
      </c>
      <c r="E199" s="29">
        <v>204</v>
      </c>
      <c r="F199" s="27"/>
      <c r="G199" s="27"/>
      <c r="H199" s="27">
        <v>247</v>
      </c>
      <c r="I199" s="27"/>
      <c r="J199" s="27"/>
      <c r="K199" s="32">
        <f t="shared" si="52"/>
        <v>451</v>
      </c>
      <c r="L199" s="32" t="s">
        <v>1133</v>
      </c>
      <c r="M199" s="32"/>
      <c r="N199" s="33">
        <f t="shared" si="53"/>
        <v>451.01929999999999</v>
      </c>
      <c r="O199" s="32">
        <f t="shared" si="54"/>
        <v>2</v>
      </c>
      <c r="P199" s="32">
        <f t="shared" ca="1" si="55"/>
        <v>0</v>
      </c>
      <c r="Q199" s="34" t="s">
        <v>39</v>
      </c>
      <c r="R199" s="35">
        <f t="shared" si="56"/>
        <v>0</v>
      </c>
      <c r="S199" s="36">
        <f t="shared" si="57"/>
        <v>451.26739999999995</v>
      </c>
      <c r="T199" s="36">
        <f t="shared" si="58"/>
        <v>451.26740000000001</v>
      </c>
      <c r="U199" s="35">
        <f t="shared" si="59"/>
        <v>0</v>
      </c>
      <c r="V199" s="35">
        <f t="shared" si="60"/>
        <v>451.26740000000001</v>
      </c>
      <c r="W199" s="29">
        <v>247</v>
      </c>
      <c r="X199" s="27">
        <v>204</v>
      </c>
      <c r="Y199" s="27">
        <v>0</v>
      </c>
      <c r="Z199" s="27">
        <v>0</v>
      </c>
      <c r="AA199" s="27">
        <v>0</v>
      </c>
      <c r="AB199" s="27">
        <v>0</v>
      </c>
      <c r="AD199" s="37">
        <v>0</v>
      </c>
      <c r="AE199" s="37">
        <v>0</v>
      </c>
      <c r="AF199" s="37">
        <v>0</v>
      </c>
      <c r="AG199" s="37">
        <v>0</v>
      </c>
      <c r="AH199" s="37"/>
      <c r="AI199" s="38">
        <f t="shared" ca="1" si="61"/>
        <v>0</v>
      </c>
      <c r="AJ199" s="39">
        <v>2</v>
      </c>
      <c r="AK199" s="40">
        <v>451.24889999999999</v>
      </c>
      <c r="AL199" s="41">
        <v>247</v>
      </c>
      <c r="AM199" s="32">
        <v>698</v>
      </c>
      <c r="AN199" s="38" t="str">
        <f t="shared" si="62"/>
        <v>-</v>
      </c>
      <c r="AO199" s="38" t="str">
        <f t="shared" si="63"/>
        <v>-</v>
      </c>
      <c r="AP199" s="38" t="str">
        <f t="shared" si="64"/>
        <v>-</v>
      </c>
      <c r="AQ199" s="39"/>
      <c r="AR199" s="39"/>
      <c r="AS199" s="39"/>
      <c r="AT199" s="54"/>
      <c r="AV199" s="1"/>
    </row>
    <row r="200" spans="1:48" s="26" customFormat="1" ht="15" x14ac:dyDescent="0.25">
      <c r="A200" s="64">
        <v>31</v>
      </c>
      <c r="B200" s="64">
        <v>30</v>
      </c>
      <c r="C200" s="64" t="s">
        <v>314</v>
      </c>
      <c r="D200" s="29" t="s">
        <v>63</v>
      </c>
      <c r="E200" s="29">
        <v>109</v>
      </c>
      <c r="F200" s="27">
        <v>120</v>
      </c>
      <c r="G200" s="27">
        <v>91</v>
      </c>
      <c r="H200" s="27">
        <v>139</v>
      </c>
      <c r="I200" s="27">
        <v>189</v>
      </c>
      <c r="J200" s="27"/>
      <c r="K200" s="32">
        <f t="shared" si="52"/>
        <v>448</v>
      </c>
      <c r="L200" s="32" t="s">
        <v>1133</v>
      </c>
      <c r="M200" s="32"/>
      <c r="N200" s="33">
        <f t="shared" si="53"/>
        <v>448.01940000000002</v>
      </c>
      <c r="O200" s="32">
        <f t="shared" si="54"/>
        <v>5</v>
      </c>
      <c r="P200" s="32">
        <f t="shared" ca="1" si="55"/>
        <v>0</v>
      </c>
      <c r="Q200" s="34" t="s">
        <v>39</v>
      </c>
      <c r="R200" s="35">
        <f t="shared" si="56"/>
        <v>0</v>
      </c>
      <c r="S200" s="36">
        <f t="shared" si="57"/>
        <v>448.20410000000004</v>
      </c>
      <c r="T200" s="36">
        <f t="shared" si="58"/>
        <v>448.20409999999998</v>
      </c>
      <c r="U200" s="35">
        <f t="shared" si="59"/>
        <v>0</v>
      </c>
      <c r="V200" s="35">
        <f t="shared" si="60"/>
        <v>448.20421809999999</v>
      </c>
      <c r="W200" s="29">
        <v>189</v>
      </c>
      <c r="X200" s="27">
        <v>139</v>
      </c>
      <c r="Y200" s="27">
        <v>120</v>
      </c>
      <c r="Z200" s="27">
        <v>109</v>
      </c>
      <c r="AA200" s="27">
        <v>91</v>
      </c>
      <c r="AB200" s="27">
        <v>0</v>
      </c>
      <c r="AD200" s="37">
        <v>0</v>
      </c>
      <c r="AE200" s="37">
        <v>0</v>
      </c>
      <c r="AF200" s="37">
        <v>0</v>
      </c>
      <c r="AG200" s="37">
        <v>0</v>
      </c>
      <c r="AH200" s="37"/>
      <c r="AI200" s="38">
        <f t="shared" ca="1" si="61"/>
        <v>91</v>
      </c>
      <c r="AJ200" s="39">
        <v>4</v>
      </c>
      <c r="AK200" s="40">
        <v>368.13298099999997</v>
      </c>
      <c r="AL200" s="41">
        <v>139</v>
      </c>
      <c r="AM200" s="32">
        <v>398</v>
      </c>
      <c r="AN200" s="38" t="str">
        <f t="shared" si="62"/>
        <v>-</v>
      </c>
      <c r="AO200" s="38" t="str">
        <f t="shared" si="63"/>
        <v>-</v>
      </c>
      <c r="AP200" s="38" t="str">
        <f t="shared" si="64"/>
        <v>-</v>
      </c>
      <c r="AQ200" s="39"/>
      <c r="AR200" s="39"/>
      <c r="AS200" s="39"/>
      <c r="AT200" s="54"/>
      <c r="AV200" s="1"/>
    </row>
    <row r="201" spans="1:48" s="26" customFormat="1" ht="15" x14ac:dyDescent="0.25">
      <c r="A201" s="64">
        <v>32</v>
      </c>
      <c r="B201" s="64" t="s">
        <v>38</v>
      </c>
      <c r="C201" s="64" t="s">
        <v>293</v>
      </c>
      <c r="D201" s="29" t="s">
        <v>92</v>
      </c>
      <c r="E201" s="29">
        <v>115</v>
      </c>
      <c r="F201" s="27">
        <v>130</v>
      </c>
      <c r="G201" s="27"/>
      <c r="H201" s="27"/>
      <c r="I201" s="27">
        <v>194</v>
      </c>
      <c r="J201" s="27"/>
      <c r="K201" s="32">
        <f t="shared" si="52"/>
        <v>439</v>
      </c>
      <c r="L201" s="32" t="s">
        <v>1200</v>
      </c>
      <c r="M201" s="32"/>
      <c r="N201" s="33">
        <f t="shared" si="53"/>
        <v>439.01949999999999</v>
      </c>
      <c r="O201" s="32">
        <f t="shared" si="54"/>
        <v>3</v>
      </c>
      <c r="P201" s="32">
        <f t="shared" ca="1" si="55"/>
        <v>0</v>
      </c>
      <c r="Q201" s="34" t="s">
        <v>39</v>
      </c>
      <c r="R201" s="35">
        <f t="shared" si="56"/>
        <v>0</v>
      </c>
      <c r="S201" s="36">
        <f t="shared" si="57"/>
        <v>439.20814999999999</v>
      </c>
      <c r="T201" s="36">
        <f t="shared" si="58"/>
        <v>439.20814999999999</v>
      </c>
      <c r="U201" s="35">
        <f t="shared" si="59"/>
        <v>0</v>
      </c>
      <c r="V201" s="35">
        <f t="shared" si="60"/>
        <v>439.20814999999999</v>
      </c>
      <c r="W201" s="29">
        <v>194</v>
      </c>
      <c r="X201" s="27">
        <v>130</v>
      </c>
      <c r="Y201" s="27">
        <v>115</v>
      </c>
      <c r="Z201" s="27">
        <v>0</v>
      </c>
      <c r="AA201" s="27">
        <v>0</v>
      </c>
      <c r="AB201" s="27">
        <v>0</v>
      </c>
      <c r="AD201" s="37">
        <v>0</v>
      </c>
      <c r="AE201" s="37">
        <v>0</v>
      </c>
      <c r="AF201" s="37">
        <v>0</v>
      </c>
      <c r="AG201" s="37">
        <v>0</v>
      </c>
      <c r="AH201" s="37"/>
      <c r="AI201" s="38">
        <f t="shared" ca="1" si="61"/>
        <v>0</v>
      </c>
      <c r="AJ201" s="39">
        <v>2</v>
      </c>
      <c r="AK201" s="40">
        <v>245.12139999999999</v>
      </c>
      <c r="AL201" s="41">
        <v>130</v>
      </c>
      <c r="AM201" s="32">
        <v>0</v>
      </c>
      <c r="AN201" s="38" t="str">
        <f t="shared" si="62"/>
        <v>-</v>
      </c>
      <c r="AO201" s="38" t="str">
        <f t="shared" si="63"/>
        <v>-</v>
      </c>
      <c r="AP201" s="38" t="str">
        <f t="shared" si="64"/>
        <v>-</v>
      </c>
      <c r="AQ201" s="39"/>
      <c r="AR201" s="39"/>
      <c r="AS201" s="39"/>
      <c r="AT201" s="54"/>
      <c r="AV201" s="1"/>
    </row>
    <row r="202" spans="1:48" s="26" customFormat="1" ht="15" x14ac:dyDescent="0.25">
      <c r="A202" s="64">
        <v>33</v>
      </c>
      <c r="B202" s="64">
        <v>31</v>
      </c>
      <c r="C202" s="64" t="s">
        <v>518</v>
      </c>
      <c r="D202" s="29" t="s">
        <v>386</v>
      </c>
      <c r="E202" s="29">
        <v>145</v>
      </c>
      <c r="F202" s="27">
        <v>145</v>
      </c>
      <c r="G202" s="27">
        <v>111</v>
      </c>
      <c r="H202" s="27"/>
      <c r="I202" s="27"/>
      <c r="J202" s="27"/>
      <c r="K202" s="32">
        <f t="shared" ref="K202:K233" si="65"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401</v>
      </c>
      <c r="L202" s="32" t="s">
        <v>1133</v>
      </c>
      <c r="M202" s="32"/>
      <c r="N202" s="33">
        <f t="shared" ref="N202:N222" si="66">K202+(ROW(K202)-ROW(K$6))/10000</f>
        <v>401.01960000000003</v>
      </c>
      <c r="O202" s="32">
        <f t="shared" ref="O202:O222" si="67">COUNT(E202:J202)</f>
        <v>3</v>
      </c>
      <c r="P202" s="32">
        <f t="shared" ref="P202:P233" ca="1" si="68">IF(AND(O202=1,OFFSET(D202,0,P$3)&gt;0),"Y",0)</f>
        <v>0</v>
      </c>
      <c r="Q202" s="34" t="s">
        <v>39</v>
      </c>
      <c r="R202" s="35">
        <f t="shared" ref="R202:R233" si="69">1-(Q202=Q201)</f>
        <v>0</v>
      </c>
      <c r="S202" s="36">
        <f t="shared" ref="S202:S222" si="70">IFERROR(LARGE(E202:J202,1),0)*1.001+IF($D$5&gt;=2,IFERROR(LARGE(E202:J202,2),0),0)*1.0001+IF($D$5&gt;=3,IFERROR(LARGE(E202:J202,3),0),0)*1.00001+IF($D$5&gt;=4,IFERROR(LARGE(E202:J202,4),0),0)*1.000001+IF($D$5&gt;=5,IFERROR(LARGE(E202:J202,5),0),0)*1.0000001+IF($D$5&gt;=6,IFERROR(LARGE(E202:J202,6),0),0)*1.00000001</f>
        <v>401.16061000000002</v>
      </c>
      <c r="T202" s="36">
        <f t="shared" ref="T202:T222" si="71">K202+W202/1000+IF($D$5&gt;=2,X202/10000,0)+IF($D$5&gt;=3,Y202/100000,0)+IF($D$5&gt;=4,Z202/1000000,0)+IF($D$5&gt;=5,AA202/10000000,0)+IF($D$5&gt;=6,AB202/100000000,0)</f>
        <v>401.16060999999996</v>
      </c>
      <c r="U202" s="35">
        <f t="shared" ref="U202:U233" si="72">1-(S202=T202)</f>
        <v>0</v>
      </c>
      <c r="V202" s="35">
        <f t="shared" ref="V202:V233" si="73">K202+W202/1000+X202/10000+Y202/100000+Z202/1000000+AA202/10000000+AB202/100000000</f>
        <v>401.16060999999996</v>
      </c>
      <c r="W202" s="29">
        <v>145</v>
      </c>
      <c r="X202" s="27">
        <v>145</v>
      </c>
      <c r="Y202" s="27">
        <v>111</v>
      </c>
      <c r="Z202" s="27">
        <v>0</v>
      </c>
      <c r="AA202" s="27">
        <v>0</v>
      </c>
      <c r="AB202" s="27">
        <v>0</v>
      </c>
      <c r="AD202" s="37">
        <v>0</v>
      </c>
      <c r="AE202" s="37">
        <v>0</v>
      </c>
      <c r="AF202" s="37">
        <v>0</v>
      </c>
      <c r="AG202" s="37">
        <v>0</v>
      </c>
      <c r="AH202" s="37"/>
      <c r="AI202" s="38">
        <f t="shared" ref="AI202:AI220" ca="1" si="74">OFFSET(E202,0,AI$5-1)</f>
        <v>111</v>
      </c>
      <c r="AJ202" s="39">
        <v>3</v>
      </c>
      <c r="AK202" s="40">
        <v>401.14180999999996</v>
      </c>
      <c r="AL202" s="41">
        <v>145</v>
      </c>
      <c r="AM202" s="32">
        <v>435</v>
      </c>
      <c r="AN202" s="38" t="str">
        <f t="shared" ref="AN202:AN220" si="75">IF(AND($AD202="Query O/s",AQ202&lt;&gt;""),AQ202,"-")</f>
        <v>-</v>
      </c>
      <c r="AO202" s="38" t="str">
        <f t="shared" ref="AO202:AO220" si="76">IF(AND($AD202="Query O/s",AR202&lt;&gt;""),AR202,"-")</f>
        <v>-</v>
      </c>
      <c r="AP202" s="38" t="str">
        <f t="shared" ref="AP202:AP220" si="77">IF(AND($AD202="Query O/s",AS202&lt;&gt;""),AS202,"-")</f>
        <v>-</v>
      </c>
      <c r="AQ202" s="39"/>
      <c r="AR202" s="39"/>
      <c r="AS202" s="39"/>
      <c r="AT202" s="54"/>
      <c r="AV202" s="1"/>
    </row>
    <row r="203" spans="1:48" s="26" customFormat="1" ht="15" x14ac:dyDescent="0.25">
      <c r="A203" s="64">
        <v>34</v>
      </c>
      <c r="B203" s="64">
        <v>32</v>
      </c>
      <c r="C203" s="64" t="s">
        <v>519</v>
      </c>
      <c r="D203" s="29" t="s">
        <v>69</v>
      </c>
      <c r="E203" s="29">
        <v>202</v>
      </c>
      <c r="F203" s="27">
        <v>195</v>
      </c>
      <c r="G203" s="27"/>
      <c r="H203" s="27"/>
      <c r="I203" s="27"/>
      <c r="J203" s="27"/>
      <c r="K203" s="32">
        <f t="shared" si="65"/>
        <v>397</v>
      </c>
      <c r="L203" s="32" t="s">
        <v>1133</v>
      </c>
      <c r="M203" s="32"/>
      <c r="N203" s="33">
        <f t="shared" si="66"/>
        <v>397.0197</v>
      </c>
      <c r="O203" s="32">
        <f t="shared" si="67"/>
        <v>2</v>
      </c>
      <c r="P203" s="32">
        <f t="shared" ca="1" si="68"/>
        <v>0</v>
      </c>
      <c r="Q203" s="34" t="s">
        <v>39</v>
      </c>
      <c r="R203" s="35">
        <f t="shared" si="69"/>
        <v>0</v>
      </c>
      <c r="S203" s="36">
        <f t="shared" si="70"/>
        <v>397.22149999999999</v>
      </c>
      <c r="T203" s="36">
        <f t="shared" si="71"/>
        <v>397.22149999999999</v>
      </c>
      <c r="U203" s="35">
        <f t="shared" si="72"/>
        <v>0</v>
      </c>
      <c r="V203" s="35">
        <f t="shared" si="73"/>
        <v>397.22149999999999</v>
      </c>
      <c r="W203" s="29">
        <v>202</v>
      </c>
      <c r="X203" s="27">
        <v>195</v>
      </c>
      <c r="Y203" s="27">
        <v>0</v>
      </c>
      <c r="Z203" s="27">
        <v>0</v>
      </c>
      <c r="AA203" s="27">
        <v>0</v>
      </c>
      <c r="AB203" s="27">
        <v>0</v>
      </c>
      <c r="AD203" s="37">
        <v>0</v>
      </c>
      <c r="AE203" s="37">
        <v>0</v>
      </c>
      <c r="AF203" s="37">
        <v>0</v>
      </c>
      <c r="AG203" s="37">
        <v>0</v>
      </c>
      <c r="AH203" s="37"/>
      <c r="AI203" s="38">
        <f t="shared" ca="1" si="74"/>
        <v>0</v>
      </c>
      <c r="AJ203" s="39">
        <v>2</v>
      </c>
      <c r="AK203" s="40">
        <v>397.20260000000002</v>
      </c>
      <c r="AL203" s="41">
        <v>202</v>
      </c>
      <c r="AM203" s="32">
        <v>599</v>
      </c>
      <c r="AN203" s="38" t="str">
        <f t="shared" si="75"/>
        <v>-</v>
      </c>
      <c r="AO203" s="38" t="str">
        <f t="shared" si="76"/>
        <v>-</v>
      </c>
      <c r="AP203" s="38" t="str">
        <f t="shared" si="77"/>
        <v>-</v>
      </c>
      <c r="AQ203" s="39"/>
      <c r="AR203" s="39"/>
      <c r="AS203" s="39"/>
      <c r="AT203" s="54"/>
      <c r="AV203" s="1"/>
    </row>
    <row r="204" spans="1:48" s="26" customFormat="1" ht="15" x14ac:dyDescent="0.25">
      <c r="A204" s="64">
        <v>35</v>
      </c>
      <c r="B204" s="64">
        <v>33</v>
      </c>
      <c r="C204" s="64" t="s">
        <v>520</v>
      </c>
      <c r="D204" s="29" t="s">
        <v>49</v>
      </c>
      <c r="E204" s="29"/>
      <c r="F204" s="27">
        <v>199</v>
      </c>
      <c r="G204" s="27">
        <v>194</v>
      </c>
      <c r="H204" s="27"/>
      <c r="I204" s="27"/>
      <c r="J204" s="27"/>
      <c r="K204" s="32">
        <f t="shared" si="65"/>
        <v>393</v>
      </c>
      <c r="L204" s="32" t="s">
        <v>1133</v>
      </c>
      <c r="M204" s="32"/>
      <c r="N204" s="33">
        <f t="shared" si="66"/>
        <v>393.01979999999998</v>
      </c>
      <c r="O204" s="32">
        <f t="shared" si="67"/>
        <v>2</v>
      </c>
      <c r="P204" s="32">
        <f t="shared" ca="1" si="68"/>
        <v>0</v>
      </c>
      <c r="Q204" s="34" t="s">
        <v>39</v>
      </c>
      <c r="R204" s="35">
        <f t="shared" si="69"/>
        <v>0</v>
      </c>
      <c r="S204" s="36">
        <f t="shared" si="70"/>
        <v>393.21839999999997</v>
      </c>
      <c r="T204" s="36">
        <f t="shared" si="71"/>
        <v>393.21840000000003</v>
      </c>
      <c r="U204" s="35">
        <f t="shared" si="72"/>
        <v>0</v>
      </c>
      <c r="V204" s="35">
        <f t="shared" si="73"/>
        <v>393.21840000000003</v>
      </c>
      <c r="W204" s="29">
        <v>199</v>
      </c>
      <c r="X204" s="27">
        <v>194</v>
      </c>
      <c r="Y204" s="27">
        <v>0</v>
      </c>
      <c r="Z204" s="27">
        <v>0</v>
      </c>
      <c r="AA204" s="27">
        <v>0</v>
      </c>
      <c r="AB204" s="27">
        <v>0</v>
      </c>
      <c r="AD204" s="37">
        <v>0</v>
      </c>
      <c r="AE204" s="37">
        <v>0</v>
      </c>
      <c r="AF204" s="37">
        <v>0</v>
      </c>
      <c r="AG204" s="37">
        <v>0</v>
      </c>
      <c r="AH204" s="37"/>
      <c r="AI204" s="38">
        <f t="shared" ca="1" si="74"/>
        <v>194</v>
      </c>
      <c r="AJ204" s="39">
        <v>2</v>
      </c>
      <c r="AK204" s="40">
        <v>393.19940000000003</v>
      </c>
      <c r="AL204" s="41">
        <v>199</v>
      </c>
      <c r="AM204" s="32">
        <v>592</v>
      </c>
      <c r="AN204" s="38" t="str">
        <f t="shared" si="75"/>
        <v>-</v>
      </c>
      <c r="AO204" s="38" t="str">
        <f t="shared" si="76"/>
        <v>-</v>
      </c>
      <c r="AP204" s="38" t="str">
        <f t="shared" si="77"/>
        <v>-</v>
      </c>
      <c r="AQ204" s="39"/>
      <c r="AR204" s="39"/>
      <c r="AS204" s="39"/>
      <c r="AT204" s="54"/>
      <c r="AV204" s="1"/>
    </row>
    <row r="205" spans="1:48" s="26" customFormat="1" ht="15" x14ac:dyDescent="0.25">
      <c r="A205" s="64">
        <v>36</v>
      </c>
      <c r="B205" s="64">
        <v>34</v>
      </c>
      <c r="C205" s="64" t="s">
        <v>521</v>
      </c>
      <c r="D205" s="29" t="s">
        <v>102</v>
      </c>
      <c r="E205" s="29">
        <v>169</v>
      </c>
      <c r="F205" s="27"/>
      <c r="G205" s="27">
        <v>198</v>
      </c>
      <c r="H205" s="27"/>
      <c r="I205" s="27"/>
      <c r="J205" s="27"/>
      <c r="K205" s="32">
        <f t="shared" si="65"/>
        <v>367</v>
      </c>
      <c r="L205" s="32" t="s">
        <v>1133</v>
      </c>
      <c r="M205" s="32"/>
      <c r="N205" s="33">
        <f t="shared" si="66"/>
        <v>367.01990000000001</v>
      </c>
      <c r="O205" s="32">
        <f t="shared" si="67"/>
        <v>2</v>
      </c>
      <c r="P205" s="32">
        <f t="shared" ca="1" si="68"/>
        <v>0</v>
      </c>
      <c r="Q205" s="34" t="s">
        <v>39</v>
      </c>
      <c r="R205" s="35">
        <f t="shared" si="69"/>
        <v>0</v>
      </c>
      <c r="S205" s="36">
        <f t="shared" si="70"/>
        <v>367.21489999999994</v>
      </c>
      <c r="T205" s="36">
        <f t="shared" si="71"/>
        <v>367.2149</v>
      </c>
      <c r="U205" s="35">
        <f t="shared" si="72"/>
        <v>0</v>
      </c>
      <c r="V205" s="35">
        <f t="shared" si="73"/>
        <v>367.2149</v>
      </c>
      <c r="W205" s="29">
        <v>198</v>
      </c>
      <c r="X205" s="27">
        <v>169</v>
      </c>
      <c r="Y205" s="27">
        <v>0</v>
      </c>
      <c r="Z205" s="27">
        <v>0</v>
      </c>
      <c r="AA205" s="27">
        <v>0</v>
      </c>
      <c r="AB205" s="27">
        <v>0</v>
      </c>
      <c r="AD205" s="37">
        <v>0</v>
      </c>
      <c r="AE205" s="37">
        <v>0</v>
      </c>
      <c r="AF205" s="37">
        <v>0</v>
      </c>
      <c r="AG205" s="37">
        <v>0</v>
      </c>
      <c r="AH205" s="37"/>
      <c r="AI205" s="38">
        <f t="shared" ca="1" si="74"/>
        <v>198</v>
      </c>
      <c r="AJ205" s="39">
        <v>2</v>
      </c>
      <c r="AK205" s="40">
        <v>367.19560000000001</v>
      </c>
      <c r="AL205" s="41">
        <v>198</v>
      </c>
      <c r="AM205" s="32">
        <v>565</v>
      </c>
      <c r="AN205" s="38" t="str">
        <f t="shared" si="75"/>
        <v>-</v>
      </c>
      <c r="AO205" s="38" t="str">
        <f t="shared" si="76"/>
        <v>-</v>
      </c>
      <c r="AP205" s="38" t="str">
        <f t="shared" si="77"/>
        <v>-</v>
      </c>
      <c r="AQ205" s="39"/>
      <c r="AR205" s="39"/>
      <c r="AS205" s="39"/>
      <c r="AT205" s="54"/>
      <c r="AV205" s="1"/>
    </row>
    <row r="206" spans="1:48" s="26" customFormat="1" ht="15" x14ac:dyDescent="0.25">
      <c r="A206" s="64">
        <v>37</v>
      </c>
      <c r="B206" s="64">
        <v>35</v>
      </c>
      <c r="C206" s="64" t="s">
        <v>522</v>
      </c>
      <c r="D206" s="29" t="s">
        <v>124</v>
      </c>
      <c r="E206" s="29">
        <v>161</v>
      </c>
      <c r="F206" s="27"/>
      <c r="G206" s="27"/>
      <c r="H206" s="27">
        <v>191</v>
      </c>
      <c r="I206" s="27"/>
      <c r="J206" s="27"/>
      <c r="K206" s="32">
        <f t="shared" si="65"/>
        <v>352</v>
      </c>
      <c r="L206" s="32" t="s">
        <v>1133</v>
      </c>
      <c r="M206" s="32"/>
      <c r="N206" s="33">
        <f t="shared" si="66"/>
        <v>352.02</v>
      </c>
      <c r="O206" s="32">
        <f t="shared" si="67"/>
        <v>2</v>
      </c>
      <c r="P206" s="32">
        <f t="shared" ca="1" si="68"/>
        <v>0</v>
      </c>
      <c r="Q206" s="34" t="s">
        <v>39</v>
      </c>
      <c r="R206" s="35">
        <f t="shared" si="69"/>
        <v>0</v>
      </c>
      <c r="S206" s="36">
        <f t="shared" si="70"/>
        <v>352.20709999999997</v>
      </c>
      <c r="T206" s="36">
        <f t="shared" si="71"/>
        <v>352.20709999999997</v>
      </c>
      <c r="U206" s="35">
        <f t="shared" si="72"/>
        <v>0</v>
      </c>
      <c r="V206" s="35">
        <f t="shared" si="73"/>
        <v>352.20709999999997</v>
      </c>
      <c r="W206" s="29">
        <v>191</v>
      </c>
      <c r="X206" s="27">
        <v>161</v>
      </c>
      <c r="Y206" s="27">
        <v>0</v>
      </c>
      <c r="Z206" s="27">
        <v>0</v>
      </c>
      <c r="AA206" s="27">
        <v>0</v>
      </c>
      <c r="AB206" s="27">
        <v>0</v>
      </c>
      <c r="AD206" s="37">
        <v>0</v>
      </c>
      <c r="AE206" s="37">
        <v>0</v>
      </c>
      <c r="AF206" s="37">
        <v>0</v>
      </c>
      <c r="AG206" s="37">
        <v>0</v>
      </c>
      <c r="AH206" s="37"/>
      <c r="AI206" s="38">
        <f t="shared" ca="1" si="74"/>
        <v>0</v>
      </c>
      <c r="AJ206" s="39">
        <v>2</v>
      </c>
      <c r="AK206" s="40">
        <v>352.18769999999995</v>
      </c>
      <c r="AL206" s="41">
        <v>191</v>
      </c>
      <c r="AM206" s="32">
        <v>543</v>
      </c>
      <c r="AN206" s="38" t="str">
        <f t="shared" si="75"/>
        <v>-</v>
      </c>
      <c r="AO206" s="38" t="str">
        <f t="shared" si="76"/>
        <v>-</v>
      </c>
      <c r="AP206" s="38" t="str">
        <f t="shared" si="77"/>
        <v>-</v>
      </c>
      <c r="AQ206" s="39"/>
      <c r="AR206" s="39"/>
      <c r="AS206" s="39"/>
      <c r="AT206" s="54"/>
      <c r="AV206" s="1"/>
    </row>
    <row r="207" spans="1:48" s="26" customFormat="1" ht="15" x14ac:dyDescent="0.25">
      <c r="A207" s="64">
        <v>38</v>
      </c>
      <c r="B207" s="64">
        <v>36</v>
      </c>
      <c r="C207" s="64" t="s">
        <v>523</v>
      </c>
      <c r="D207" s="29" t="s">
        <v>124</v>
      </c>
      <c r="E207" s="29">
        <v>176</v>
      </c>
      <c r="F207" s="27">
        <v>173</v>
      </c>
      <c r="G207" s="27"/>
      <c r="H207" s="27"/>
      <c r="I207" s="27"/>
      <c r="J207" s="27"/>
      <c r="K207" s="32">
        <f t="shared" si="65"/>
        <v>349</v>
      </c>
      <c r="L207" s="32" t="s">
        <v>1133</v>
      </c>
      <c r="M207" s="32"/>
      <c r="N207" s="33">
        <f t="shared" si="66"/>
        <v>349.02010000000001</v>
      </c>
      <c r="O207" s="32">
        <f t="shared" si="67"/>
        <v>2</v>
      </c>
      <c r="P207" s="32">
        <f t="shared" ca="1" si="68"/>
        <v>0</v>
      </c>
      <c r="Q207" s="34" t="s">
        <v>39</v>
      </c>
      <c r="R207" s="35">
        <f t="shared" si="69"/>
        <v>0</v>
      </c>
      <c r="S207" s="36">
        <f t="shared" si="70"/>
        <v>349.19330000000002</v>
      </c>
      <c r="T207" s="36">
        <f t="shared" si="71"/>
        <v>349.19329999999997</v>
      </c>
      <c r="U207" s="35">
        <f t="shared" si="72"/>
        <v>0</v>
      </c>
      <c r="V207" s="35">
        <f t="shared" si="73"/>
        <v>349.19329999999997</v>
      </c>
      <c r="W207" s="29">
        <v>176</v>
      </c>
      <c r="X207" s="27">
        <v>173</v>
      </c>
      <c r="Y207" s="27">
        <v>0</v>
      </c>
      <c r="Z207" s="27">
        <v>0</v>
      </c>
      <c r="AA207" s="27">
        <v>0</v>
      </c>
      <c r="AB207" s="27">
        <v>0</v>
      </c>
      <c r="AD207" s="37">
        <v>0</v>
      </c>
      <c r="AE207" s="37">
        <v>0</v>
      </c>
      <c r="AF207" s="37">
        <v>0</v>
      </c>
      <c r="AG207" s="37">
        <v>0</v>
      </c>
      <c r="AH207" s="37"/>
      <c r="AI207" s="38">
        <f t="shared" ca="1" si="74"/>
        <v>0</v>
      </c>
      <c r="AJ207" s="39">
        <v>2</v>
      </c>
      <c r="AK207" s="40">
        <v>349.17379999999997</v>
      </c>
      <c r="AL207" s="41">
        <v>176</v>
      </c>
      <c r="AM207" s="32">
        <v>525</v>
      </c>
      <c r="AN207" s="38" t="str">
        <f t="shared" si="75"/>
        <v>-</v>
      </c>
      <c r="AO207" s="38" t="str">
        <f t="shared" si="76"/>
        <v>-</v>
      </c>
      <c r="AP207" s="38" t="str">
        <f t="shared" si="77"/>
        <v>-</v>
      </c>
      <c r="AQ207" s="39"/>
      <c r="AR207" s="39"/>
      <c r="AS207" s="39"/>
      <c r="AT207" s="54"/>
      <c r="AV207" s="1"/>
    </row>
    <row r="208" spans="1:48" s="26" customFormat="1" ht="15" x14ac:dyDescent="0.25">
      <c r="A208" s="64">
        <v>39</v>
      </c>
      <c r="B208" s="64">
        <v>37</v>
      </c>
      <c r="C208" s="64" t="s">
        <v>524</v>
      </c>
      <c r="D208" s="29" t="s">
        <v>124</v>
      </c>
      <c r="E208" s="29"/>
      <c r="F208" s="27">
        <v>185</v>
      </c>
      <c r="G208" s="27">
        <v>163</v>
      </c>
      <c r="H208" s="27"/>
      <c r="I208" s="27"/>
      <c r="J208" s="27"/>
      <c r="K208" s="32">
        <f t="shared" si="65"/>
        <v>348</v>
      </c>
      <c r="L208" s="32" t="s">
        <v>1133</v>
      </c>
      <c r="M208" s="32"/>
      <c r="N208" s="33">
        <f t="shared" si="66"/>
        <v>348.02019999999999</v>
      </c>
      <c r="O208" s="32">
        <f t="shared" si="67"/>
        <v>2</v>
      </c>
      <c r="P208" s="32">
        <f t="shared" ca="1" si="68"/>
        <v>0</v>
      </c>
      <c r="Q208" s="34" t="s">
        <v>39</v>
      </c>
      <c r="R208" s="35">
        <f t="shared" si="69"/>
        <v>0</v>
      </c>
      <c r="S208" s="36">
        <f t="shared" si="70"/>
        <v>348.20129999999995</v>
      </c>
      <c r="T208" s="36">
        <f t="shared" si="71"/>
        <v>348.2013</v>
      </c>
      <c r="U208" s="35">
        <f t="shared" si="72"/>
        <v>0</v>
      </c>
      <c r="V208" s="35">
        <f t="shared" si="73"/>
        <v>348.2013</v>
      </c>
      <c r="W208" s="29">
        <v>185</v>
      </c>
      <c r="X208" s="27">
        <v>163</v>
      </c>
      <c r="Y208" s="27">
        <v>0</v>
      </c>
      <c r="Z208" s="27">
        <v>0</v>
      </c>
      <c r="AA208" s="27">
        <v>0</v>
      </c>
      <c r="AB208" s="27">
        <v>0</v>
      </c>
      <c r="AD208" s="37">
        <v>0</v>
      </c>
      <c r="AE208" s="37">
        <v>0</v>
      </c>
      <c r="AF208" s="37">
        <v>0</v>
      </c>
      <c r="AG208" s="37">
        <v>0</v>
      </c>
      <c r="AH208" s="37"/>
      <c r="AI208" s="38">
        <f t="shared" ca="1" si="74"/>
        <v>163</v>
      </c>
      <c r="AJ208" s="39">
        <v>2</v>
      </c>
      <c r="AK208" s="40">
        <v>348.18169999999998</v>
      </c>
      <c r="AL208" s="41">
        <v>185</v>
      </c>
      <c r="AM208" s="32">
        <v>533</v>
      </c>
      <c r="AN208" s="38" t="str">
        <f t="shared" si="75"/>
        <v>-</v>
      </c>
      <c r="AO208" s="38" t="str">
        <f t="shared" si="76"/>
        <v>-</v>
      </c>
      <c r="AP208" s="38" t="str">
        <f t="shared" si="77"/>
        <v>-</v>
      </c>
      <c r="AQ208" s="39"/>
      <c r="AR208" s="39"/>
      <c r="AS208" s="39"/>
      <c r="AT208" s="54"/>
      <c r="AV208" s="1"/>
    </row>
    <row r="209" spans="1:48" s="26" customFormat="1" ht="15" x14ac:dyDescent="0.25">
      <c r="A209" s="64">
        <v>40</v>
      </c>
      <c r="B209" s="64">
        <v>38</v>
      </c>
      <c r="C209" s="64" t="s">
        <v>525</v>
      </c>
      <c r="D209" s="29" t="s">
        <v>63</v>
      </c>
      <c r="E209" s="29"/>
      <c r="F209" s="27"/>
      <c r="G209" s="27">
        <v>147</v>
      </c>
      <c r="H209" s="27">
        <v>184</v>
      </c>
      <c r="I209" s="27"/>
      <c r="J209" s="27"/>
      <c r="K209" s="32">
        <f t="shared" si="65"/>
        <v>331</v>
      </c>
      <c r="L209" s="32" t="s">
        <v>1133</v>
      </c>
      <c r="M209" s="32"/>
      <c r="N209" s="33">
        <f t="shared" si="66"/>
        <v>331.02030000000002</v>
      </c>
      <c r="O209" s="32">
        <f t="shared" si="67"/>
        <v>2</v>
      </c>
      <c r="P209" s="32">
        <f t="shared" ca="1" si="68"/>
        <v>0</v>
      </c>
      <c r="Q209" s="34" t="s">
        <v>39</v>
      </c>
      <c r="R209" s="35">
        <f t="shared" si="69"/>
        <v>0</v>
      </c>
      <c r="S209" s="36">
        <f t="shared" si="70"/>
        <v>331.19869999999997</v>
      </c>
      <c r="T209" s="36">
        <f t="shared" si="71"/>
        <v>331.19870000000003</v>
      </c>
      <c r="U209" s="35">
        <f t="shared" si="72"/>
        <v>0</v>
      </c>
      <c r="V209" s="35">
        <f t="shared" si="73"/>
        <v>331.19870000000003</v>
      </c>
      <c r="W209" s="29">
        <v>184</v>
      </c>
      <c r="X209" s="27">
        <v>147</v>
      </c>
      <c r="Y209" s="27">
        <v>0</v>
      </c>
      <c r="Z209" s="27">
        <v>0</v>
      </c>
      <c r="AA209" s="27">
        <v>0</v>
      </c>
      <c r="AB209" s="27">
        <v>0</v>
      </c>
      <c r="AD209" s="37">
        <v>0</v>
      </c>
      <c r="AE209" s="37">
        <v>0</v>
      </c>
      <c r="AF209" s="37">
        <v>0</v>
      </c>
      <c r="AG209" s="37">
        <v>0</v>
      </c>
      <c r="AH209" s="37"/>
      <c r="AI209" s="38">
        <f t="shared" ca="1" si="74"/>
        <v>147</v>
      </c>
      <c r="AJ209" s="39">
        <v>2</v>
      </c>
      <c r="AK209" s="40">
        <v>331.17900000000003</v>
      </c>
      <c r="AL209" s="41">
        <v>184</v>
      </c>
      <c r="AM209" s="32">
        <v>515</v>
      </c>
      <c r="AN209" s="38" t="str">
        <f t="shared" si="75"/>
        <v>-</v>
      </c>
      <c r="AO209" s="38" t="str">
        <f t="shared" si="76"/>
        <v>-</v>
      </c>
      <c r="AP209" s="38" t="str">
        <f t="shared" si="77"/>
        <v>-</v>
      </c>
      <c r="AQ209" s="39"/>
      <c r="AR209" s="39"/>
      <c r="AS209" s="39"/>
      <c r="AT209" s="54"/>
      <c r="AV209" s="1"/>
    </row>
    <row r="210" spans="1:48" s="26" customFormat="1" ht="15" x14ac:dyDescent="0.25">
      <c r="A210" s="64">
        <v>41</v>
      </c>
      <c r="B210" s="64">
        <v>39</v>
      </c>
      <c r="C210" s="64" t="s">
        <v>526</v>
      </c>
      <c r="D210" s="29" t="s">
        <v>19</v>
      </c>
      <c r="E210" s="29"/>
      <c r="F210" s="27">
        <v>168</v>
      </c>
      <c r="G210" s="27">
        <v>159</v>
      </c>
      <c r="H210" s="27"/>
      <c r="I210" s="27"/>
      <c r="J210" s="27"/>
      <c r="K210" s="32">
        <f t="shared" si="65"/>
        <v>327</v>
      </c>
      <c r="L210" s="32" t="s">
        <v>1133</v>
      </c>
      <c r="M210" s="32"/>
      <c r="N210" s="33">
        <f t="shared" si="66"/>
        <v>327.0204</v>
      </c>
      <c r="O210" s="32">
        <f t="shared" si="67"/>
        <v>2</v>
      </c>
      <c r="P210" s="32">
        <f t="shared" ca="1" si="68"/>
        <v>0</v>
      </c>
      <c r="Q210" s="34" t="s">
        <v>39</v>
      </c>
      <c r="R210" s="35">
        <f t="shared" si="69"/>
        <v>0</v>
      </c>
      <c r="S210" s="36">
        <f t="shared" si="70"/>
        <v>327.18389999999999</v>
      </c>
      <c r="T210" s="36">
        <f t="shared" si="71"/>
        <v>327.18389999999999</v>
      </c>
      <c r="U210" s="35">
        <f t="shared" si="72"/>
        <v>0</v>
      </c>
      <c r="V210" s="35">
        <f t="shared" si="73"/>
        <v>327.18389999999999</v>
      </c>
      <c r="W210" s="29">
        <v>168</v>
      </c>
      <c r="X210" s="27">
        <v>159</v>
      </c>
      <c r="Y210" s="27">
        <v>0</v>
      </c>
      <c r="Z210" s="27">
        <v>0</v>
      </c>
      <c r="AA210" s="27">
        <v>0</v>
      </c>
      <c r="AB210" s="27">
        <v>0</v>
      </c>
      <c r="AD210" s="37">
        <v>0</v>
      </c>
      <c r="AE210" s="37">
        <v>0</v>
      </c>
      <c r="AF210" s="37">
        <v>0</v>
      </c>
      <c r="AG210" s="37">
        <v>0</v>
      </c>
      <c r="AH210" s="37"/>
      <c r="AI210" s="38">
        <f t="shared" ca="1" si="74"/>
        <v>159</v>
      </c>
      <c r="AJ210" s="39">
        <v>2</v>
      </c>
      <c r="AK210" s="40">
        <v>327.16410000000002</v>
      </c>
      <c r="AL210" s="41">
        <v>168</v>
      </c>
      <c r="AM210" s="32">
        <v>495</v>
      </c>
      <c r="AN210" s="38" t="str">
        <f t="shared" si="75"/>
        <v>-</v>
      </c>
      <c r="AO210" s="38" t="str">
        <f t="shared" si="76"/>
        <v>-</v>
      </c>
      <c r="AP210" s="38" t="str">
        <f t="shared" si="77"/>
        <v>-</v>
      </c>
      <c r="AQ210" s="39"/>
      <c r="AR210" s="39"/>
      <c r="AS210" s="39"/>
      <c r="AT210" s="54"/>
      <c r="AV210" s="1"/>
    </row>
    <row r="211" spans="1:48" s="26" customFormat="1" ht="15" x14ac:dyDescent="0.25">
      <c r="A211" s="64">
        <v>42</v>
      </c>
      <c r="B211" s="64">
        <v>40</v>
      </c>
      <c r="C211" s="64" t="s">
        <v>527</v>
      </c>
      <c r="D211" s="29" t="s">
        <v>124</v>
      </c>
      <c r="E211" s="29">
        <v>146</v>
      </c>
      <c r="F211" s="27"/>
      <c r="G211" s="27">
        <v>128</v>
      </c>
      <c r="H211" s="27"/>
      <c r="I211" s="27"/>
      <c r="J211" s="27"/>
      <c r="K211" s="32">
        <f t="shared" si="65"/>
        <v>274</v>
      </c>
      <c r="L211" s="32" t="s">
        <v>1133</v>
      </c>
      <c r="M211" s="32"/>
      <c r="N211" s="33">
        <f t="shared" si="66"/>
        <v>274.02050000000003</v>
      </c>
      <c r="O211" s="32">
        <f t="shared" si="67"/>
        <v>2</v>
      </c>
      <c r="P211" s="32">
        <f t="shared" ca="1" si="68"/>
        <v>0</v>
      </c>
      <c r="Q211" s="34" t="s">
        <v>39</v>
      </c>
      <c r="R211" s="35">
        <f t="shared" si="69"/>
        <v>0</v>
      </c>
      <c r="S211" s="36">
        <f t="shared" si="70"/>
        <v>274.15879999999999</v>
      </c>
      <c r="T211" s="36">
        <f t="shared" si="71"/>
        <v>274.15880000000004</v>
      </c>
      <c r="U211" s="35">
        <f t="shared" si="72"/>
        <v>0</v>
      </c>
      <c r="V211" s="35">
        <f t="shared" si="73"/>
        <v>274.15880000000004</v>
      </c>
      <c r="W211" s="29">
        <v>146</v>
      </c>
      <c r="X211" s="27">
        <v>128</v>
      </c>
      <c r="Y211" s="27">
        <v>0</v>
      </c>
      <c r="Z211" s="27">
        <v>0</v>
      </c>
      <c r="AA211" s="27">
        <v>0</v>
      </c>
      <c r="AB211" s="27">
        <v>0</v>
      </c>
      <c r="AD211" s="37">
        <v>0</v>
      </c>
      <c r="AE211" s="37">
        <v>0</v>
      </c>
      <c r="AF211" s="37">
        <v>0</v>
      </c>
      <c r="AG211" s="37">
        <v>0</v>
      </c>
      <c r="AH211" s="37"/>
      <c r="AI211" s="38">
        <f t="shared" ca="1" si="74"/>
        <v>128</v>
      </c>
      <c r="AJ211" s="39">
        <v>2</v>
      </c>
      <c r="AK211" s="40">
        <v>274.13890000000004</v>
      </c>
      <c r="AL211" s="41">
        <v>146</v>
      </c>
      <c r="AM211" s="32">
        <v>420</v>
      </c>
      <c r="AN211" s="38" t="str">
        <f t="shared" si="75"/>
        <v>-</v>
      </c>
      <c r="AO211" s="38" t="str">
        <f t="shared" si="76"/>
        <v>-</v>
      </c>
      <c r="AP211" s="38" t="str">
        <f t="shared" si="77"/>
        <v>-</v>
      </c>
      <c r="AQ211" s="39"/>
      <c r="AR211" s="39"/>
      <c r="AS211" s="39"/>
      <c r="AT211" s="54"/>
      <c r="AV211" s="1"/>
    </row>
    <row r="212" spans="1:48" s="26" customFormat="1" ht="15" x14ac:dyDescent="0.25">
      <c r="A212" s="64">
        <v>43</v>
      </c>
      <c r="B212" s="64">
        <v>41</v>
      </c>
      <c r="C212" s="64" t="s">
        <v>528</v>
      </c>
      <c r="D212" s="29" t="s">
        <v>42</v>
      </c>
      <c r="E212" s="29"/>
      <c r="F212" s="27"/>
      <c r="G212" s="27"/>
      <c r="H212" s="27">
        <v>270</v>
      </c>
      <c r="I212" s="27"/>
      <c r="J212" s="27"/>
      <c r="K212" s="32">
        <f t="shared" si="65"/>
        <v>270</v>
      </c>
      <c r="L212" s="32" t="s">
        <v>1133</v>
      </c>
      <c r="M212" s="32"/>
      <c r="N212" s="33">
        <f t="shared" si="66"/>
        <v>270.0206</v>
      </c>
      <c r="O212" s="32">
        <f t="shared" si="67"/>
        <v>1</v>
      </c>
      <c r="P212" s="32">
        <f t="shared" ca="1" si="68"/>
        <v>0</v>
      </c>
      <c r="Q212" s="34" t="s">
        <v>39</v>
      </c>
      <c r="R212" s="35">
        <f t="shared" si="69"/>
        <v>0</v>
      </c>
      <c r="S212" s="36">
        <f t="shared" si="70"/>
        <v>270.27</v>
      </c>
      <c r="T212" s="36">
        <f t="shared" si="71"/>
        <v>270.27</v>
      </c>
      <c r="U212" s="35">
        <f t="shared" si="72"/>
        <v>0</v>
      </c>
      <c r="V212" s="35">
        <f t="shared" si="73"/>
        <v>270.27</v>
      </c>
      <c r="W212" s="29">
        <v>270</v>
      </c>
      <c r="X212" s="27">
        <v>0</v>
      </c>
      <c r="Y212" s="27">
        <v>0</v>
      </c>
      <c r="Z212" s="27">
        <v>0</v>
      </c>
      <c r="AA212" s="27">
        <v>0</v>
      </c>
      <c r="AB212" s="27">
        <v>0</v>
      </c>
      <c r="AD212" s="37">
        <v>0</v>
      </c>
      <c r="AE212" s="37">
        <v>0</v>
      </c>
      <c r="AF212" s="37">
        <v>0</v>
      </c>
      <c r="AG212" s="37">
        <v>0</v>
      </c>
      <c r="AH212" s="37"/>
      <c r="AI212" s="38">
        <f t="shared" ca="1" si="74"/>
        <v>0</v>
      </c>
      <c r="AJ212" s="39">
        <v>1</v>
      </c>
      <c r="AK212" s="40">
        <v>270.25</v>
      </c>
      <c r="AL212" s="41">
        <v>270</v>
      </c>
      <c r="AM212" s="32">
        <v>540</v>
      </c>
      <c r="AN212" s="38" t="str">
        <f t="shared" si="75"/>
        <v>-</v>
      </c>
      <c r="AO212" s="38" t="str">
        <f t="shared" si="76"/>
        <v>-</v>
      </c>
      <c r="AP212" s="38" t="str">
        <f t="shared" si="77"/>
        <v>-</v>
      </c>
      <c r="AQ212" s="39"/>
      <c r="AR212" s="39"/>
      <c r="AS212" s="39"/>
      <c r="AT212" s="54"/>
      <c r="AV212" s="1"/>
    </row>
    <row r="213" spans="1:48" s="26" customFormat="1" ht="15" x14ac:dyDescent="0.25">
      <c r="A213" s="64">
        <v>44</v>
      </c>
      <c r="B213" s="64">
        <v>42</v>
      </c>
      <c r="C213" s="64" t="s">
        <v>178</v>
      </c>
      <c r="D213" s="29" t="s">
        <v>124</v>
      </c>
      <c r="E213" s="29"/>
      <c r="F213" s="27"/>
      <c r="G213" s="27"/>
      <c r="H213" s="27"/>
      <c r="I213" s="27">
        <v>239</v>
      </c>
      <c r="J213" s="27"/>
      <c r="K213" s="32">
        <f t="shared" si="65"/>
        <v>239</v>
      </c>
      <c r="L213" s="32" t="s">
        <v>1133</v>
      </c>
      <c r="M213" s="32"/>
      <c r="N213" s="33">
        <f t="shared" si="66"/>
        <v>239.02070000000001</v>
      </c>
      <c r="O213" s="32">
        <f t="shared" si="67"/>
        <v>1</v>
      </c>
      <c r="P213" s="32" t="str">
        <f t="shared" ca="1" si="68"/>
        <v>Y</v>
      </c>
      <c r="Q213" s="34" t="s">
        <v>39</v>
      </c>
      <c r="R213" s="35">
        <f t="shared" si="69"/>
        <v>0</v>
      </c>
      <c r="S213" s="36">
        <f t="shared" si="70"/>
        <v>239.23899999999998</v>
      </c>
      <c r="T213" s="36">
        <f t="shared" si="71"/>
        <v>239.239</v>
      </c>
      <c r="U213" s="35">
        <f t="shared" si="72"/>
        <v>0</v>
      </c>
      <c r="V213" s="35">
        <f t="shared" si="73"/>
        <v>239.239</v>
      </c>
      <c r="W213" s="29">
        <v>239</v>
      </c>
      <c r="X213" s="27">
        <v>0</v>
      </c>
      <c r="Y213" s="27">
        <v>0</v>
      </c>
      <c r="Z213" s="27">
        <v>0</v>
      </c>
      <c r="AA213" s="27">
        <v>0</v>
      </c>
      <c r="AB213" s="27">
        <v>0</v>
      </c>
      <c r="AD213" s="37"/>
      <c r="AE213" s="37"/>
      <c r="AF213" s="37"/>
      <c r="AG213" s="37"/>
      <c r="AH213" s="37"/>
      <c r="AI213" s="38">
        <f t="shared" ca="1" si="74"/>
        <v>0</v>
      </c>
      <c r="AJ213" s="39"/>
      <c r="AK213" s="40"/>
      <c r="AL213" s="41"/>
      <c r="AM213" s="32"/>
      <c r="AN213" s="38" t="str">
        <f t="shared" si="75"/>
        <v>-</v>
      </c>
      <c r="AO213" s="38" t="str">
        <f t="shared" si="76"/>
        <v>-</v>
      </c>
      <c r="AP213" s="38" t="str">
        <f t="shared" si="77"/>
        <v>-</v>
      </c>
      <c r="AQ213" s="39"/>
      <c r="AR213" s="39"/>
      <c r="AS213" s="39"/>
      <c r="AT213" s="54"/>
      <c r="AV213" s="1"/>
    </row>
    <row r="214" spans="1:48" s="26" customFormat="1" ht="15" x14ac:dyDescent="0.25">
      <c r="A214" s="64">
        <v>45</v>
      </c>
      <c r="B214" s="64">
        <v>43</v>
      </c>
      <c r="C214" s="64" t="s">
        <v>529</v>
      </c>
      <c r="D214" s="29" t="s">
        <v>34</v>
      </c>
      <c r="E214" s="29">
        <v>231</v>
      </c>
      <c r="F214" s="27"/>
      <c r="G214" s="27"/>
      <c r="H214" s="27"/>
      <c r="I214" s="27"/>
      <c r="J214" s="27"/>
      <c r="K214" s="32">
        <f t="shared" si="65"/>
        <v>231</v>
      </c>
      <c r="L214" s="32" t="s">
        <v>1133</v>
      </c>
      <c r="M214" s="32"/>
      <c r="N214" s="33">
        <f t="shared" si="66"/>
        <v>231.02080000000001</v>
      </c>
      <c r="O214" s="32">
        <f t="shared" si="67"/>
        <v>1</v>
      </c>
      <c r="P214" s="32">
        <f t="shared" ca="1" si="68"/>
        <v>0</v>
      </c>
      <c r="Q214" s="34" t="s">
        <v>39</v>
      </c>
      <c r="R214" s="35">
        <f t="shared" si="69"/>
        <v>0</v>
      </c>
      <c r="S214" s="36">
        <f t="shared" si="70"/>
        <v>231.23099999999997</v>
      </c>
      <c r="T214" s="36">
        <f t="shared" si="71"/>
        <v>231.23099999999999</v>
      </c>
      <c r="U214" s="35">
        <f t="shared" si="72"/>
        <v>0</v>
      </c>
      <c r="V214" s="35">
        <f t="shared" si="73"/>
        <v>231.23099999999999</v>
      </c>
      <c r="W214" s="29">
        <v>231</v>
      </c>
      <c r="X214" s="27">
        <v>0</v>
      </c>
      <c r="Y214" s="27">
        <v>0</v>
      </c>
      <c r="Z214" s="27">
        <v>0</v>
      </c>
      <c r="AA214" s="27">
        <v>0</v>
      </c>
      <c r="AB214" s="27">
        <v>0</v>
      </c>
      <c r="AD214" s="37">
        <v>0</v>
      </c>
      <c r="AE214" s="37">
        <v>0</v>
      </c>
      <c r="AF214" s="37">
        <v>0</v>
      </c>
      <c r="AG214" s="37">
        <v>0</v>
      </c>
      <c r="AH214" s="37"/>
      <c r="AI214" s="38">
        <f t="shared" ca="1" si="74"/>
        <v>0</v>
      </c>
      <c r="AJ214" s="39">
        <v>1</v>
      </c>
      <c r="AK214" s="40">
        <v>231.21080000000001</v>
      </c>
      <c r="AL214" s="41">
        <v>231</v>
      </c>
      <c r="AM214" s="32">
        <v>462</v>
      </c>
      <c r="AN214" s="38" t="str">
        <f t="shared" si="75"/>
        <v>-</v>
      </c>
      <c r="AO214" s="38" t="str">
        <f t="shared" si="76"/>
        <v>-</v>
      </c>
      <c r="AP214" s="38" t="str">
        <f t="shared" si="77"/>
        <v>-</v>
      </c>
      <c r="AQ214" s="39"/>
      <c r="AR214" s="39"/>
      <c r="AS214" s="39"/>
      <c r="AT214" s="54"/>
      <c r="AV214" s="1"/>
    </row>
    <row r="215" spans="1:48" s="26" customFormat="1" ht="15" x14ac:dyDescent="0.25">
      <c r="A215" s="64">
        <v>46</v>
      </c>
      <c r="B215" s="64">
        <v>44</v>
      </c>
      <c r="C215" s="64" t="s">
        <v>530</v>
      </c>
      <c r="D215" s="29" t="s">
        <v>31</v>
      </c>
      <c r="E215" s="29">
        <v>227</v>
      </c>
      <c r="F215" s="27"/>
      <c r="G215" s="27"/>
      <c r="H215" s="27"/>
      <c r="I215" s="27"/>
      <c r="J215" s="27"/>
      <c r="K215" s="32">
        <f t="shared" si="65"/>
        <v>227</v>
      </c>
      <c r="L215" s="32" t="s">
        <v>1133</v>
      </c>
      <c r="M215" s="32"/>
      <c r="N215" s="33">
        <f t="shared" si="66"/>
        <v>227.02090000000001</v>
      </c>
      <c r="O215" s="32">
        <f t="shared" si="67"/>
        <v>1</v>
      </c>
      <c r="P215" s="32">
        <f t="shared" ca="1" si="68"/>
        <v>0</v>
      </c>
      <c r="Q215" s="34" t="s">
        <v>39</v>
      </c>
      <c r="R215" s="35">
        <f t="shared" si="69"/>
        <v>0</v>
      </c>
      <c r="S215" s="36">
        <f t="shared" si="70"/>
        <v>227.22699999999998</v>
      </c>
      <c r="T215" s="36">
        <f t="shared" si="71"/>
        <v>227.227</v>
      </c>
      <c r="U215" s="35">
        <f t="shared" si="72"/>
        <v>0</v>
      </c>
      <c r="V215" s="35">
        <f t="shared" si="73"/>
        <v>227.227</v>
      </c>
      <c r="W215" s="29">
        <v>227</v>
      </c>
      <c r="X215" s="27">
        <v>0</v>
      </c>
      <c r="Y215" s="27">
        <v>0</v>
      </c>
      <c r="Z215" s="27">
        <v>0</v>
      </c>
      <c r="AA215" s="27">
        <v>0</v>
      </c>
      <c r="AB215" s="27">
        <v>0</v>
      </c>
      <c r="AD215" s="37">
        <v>0</v>
      </c>
      <c r="AE215" s="37">
        <v>0</v>
      </c>
      <c r="AF215" s="37">
        <v>0</v>
      </c>
      <c r="AG215" s="37">
        <v>0</v>
      </c>
      <c r="AH215" s="37"/>
      <c r="AI215" s="38">
        <f t="shared" ca="1" si="74"/>
        <v>0</v>
      </c>
      <c r="AJ215" s="39">
        <v>1</v>
      </c>
      <c r="AK215" s="40">
        <v>227.20670000000001</v>
      </c>
      <c r="AL215" s="41">
        <v>227</v>
      </c>
      <c r="AM215" s="32">
        <v>454</v>
      </c>
      <c r="AN215" s="38" t="str">
        <f t="shared" si="75"/>
        <v>-</v>
      </c>
      <c r="AO215" s="38" t="str">
        <f t="shared" si="76"/>
        <v>-</v>
      </c>
      <c r="AP215" s="38" t="str">
        <f t="shared" si="77"/>
        <v>-</v>
      </c>
      <c r="AQ215" s="39"/>
      <c r="AR215" s="39"/>
      <c r="AS215" s="39"/>
      <c r="AT215" s="54"/>
      <c r="AV215" s="1"/>
    </row>
    <row r="216" spans="1:48" s="26" customFormat="1" ht="15" x14ac:dyDescent="0.25">
      <c r="A216" s="64">
        <v>47</v>
      </c>
      <c r="B216" s="64">
        <v>45</v>
      </c>
      <c r="C216" s="64" t="s">
        <v>218</v>
      </c>
      <c r="D216" s="29" t="s">
        <v>19</v>
      </c>
      <c r="E216" s="29"/>
      <c r="F216" s="27"/>
      <c r="G216" s="27"/>
      <c r="H216" s="27"/>
      <c r="I216" s="27">
        <v>226</v>
      </c>
      <c r="J216" s="27"/>
      <c r="K216" s="32">
        <f t="shared" si="65"/>
        <v>226</v>
      </c>
      <c r="L216" s="32" t="s">
        <v>1133</v>
      </c>
      <c r="M216" s="32"/>
      <c r="N216" s="33">
        <f t="shared" si="66"/>
        <v>226.02099999999999</v>
      </c>
      <c r="O216" s="32">
        <f t="shared" si="67"/>
        <v>1</v>
      </c>
      <c r="P216" s="32" t="str">
        <f t="shared" ca="1" si="68"/>
        <v>Y</v>
      </c>
      <c r="Q216" s="34" t="s">
        <v>39</v>
      </c>
      <c r="R216" s="35">
        <f t="shared" si="69"/>
        <v>0</v>
      </c>
      <c r="S216" s="36">
        <f t="shared" si="70"/>
        <v>226.22599999999997</v>
      </c>
      <c r="T216" s="36">
        <f t="shared" si="71"/>
        <v>226.226</v>
      </c>
      <c r="U216" s="35">
        <f t="shared" si="72"/>
        <v>0</v>
      </c>
      <c r="V216" s="35">
        <f t="shared" si="73"/>
        <v>226.226</v>
      </c>
      <c r="W216" s="29">
        <v>226</v>
      </c>
      <c r="X216" s="27">
        <v>0</v>
      </c>
      <c r="Y216" s="27">
        <v>0</v>
      </c>
      <c r="Z216" s="27">
        <v>0</v>
      </c>
      <c r="AA216" s="27">
        <v>0</v>
      </c>
      <c r="AB216" s="27">
        <v>0</v>
      </c>
      <c r="AD216" s="37"/>
      <c r="AE216" s="37"/>
      <c r="AF216" s="37"/>
      <c r="AG216" s="37"/>
      <c r="AH216" s="37"/>
      <c r="AI216" s="38">
        <f t="shared" ca="1" si="74"/>
        <v>0</v>
      </c>
      <c r="AJ216" s="39"/>
      <c r="AK216" s="40"/>
      <c r="AL216" s="41"/>
      <c r="AM216" s="32"/>
      <c r="AN216" s="38" t="str">
        <f t="shared" si="75"/>
        <v>-</v>
      </c>
      <c r="AO216" s="38" t="str">
        <f t="shared" si="76"/>
        <v>-</v>
      </c>
      <c r="AP216" s="38" t="str">
        <f t="shared" si="77"/>
        <v>-</v>
      </c>
      <c r="AQ216" s="39"/>
      <c r="AR216" s="39"/>
      <c r="AS216" s="39"/>
      <c r="AT216" s="54"/>
      <c r="AV216" s="1"/>
    </row>
    <row r="217" spans="1:48" s="26" customFormat="1" ht="15" x14ac:dyDescent="0.25">
      <c r="A217" s="64">
        <v>48</v>
      </c>
      <c r="B217" s="64" t="s">
        <v>38</v>
      </c>
      <c r="C217" s="64" t="s">
        <v>531</v>
      </c>
      <c r="D217" s="29" t="s">
        <v>92</v>
      </c>
      <c r="E217" s="29">
        <v>215</v>
      </c>
      <c r="F217" s="27"/>
      <c r="G217" s="27"/>
      <c r="H217" s="27"/>
      <c r="I217" s="27"/>
      <c r="J217" s="27"/>
      <c r="K217" s="32">
        <f t="shared" si="65"/>
        <v>215</v>
      </c>
      <c r="L217" s="32" t="s">
        <v>1200</v>
      </c>
      <c r="M217" s="32"/>
      <c r="N217" s="33">
        <f t="shared" si="66"/>
        <v>215.02109999999999</v>
      </c>
      <c r="O217" s="32">
        <f t="shared" si="67"/>
        <v>1</v>
      </c>
      <c r="P217" s="32">
        <f t="shared" ca="1" si="68"/>
        <v>0</v>
      </c>
      <c r="Q217" s="34" t="s">
        <v>39</v>
      </c>
      <c r="R217" s="35">
        <f t="shared" si="69"/>
        <v>0</v>
      </c>
      <c r="S217" s="36">
        <f t="shared" si="70"/>
        <v>215.21499999999997</v>
      </c>
      <c r="T217" s="36">
        <f t="shared" si="71"/>
        <v>215.215</v>
      </c>
      <c r="U217" s="35">
        <f t="shared" si="72"/>
        <v>0</v>
      </c>
      <c r="V217" s="35">
        <f t="shared" si="73"/>
        <v>215.215</v>
      </c>
      <c r="W217" s="29">
        <v>215</v>
      </c>
      <c r="X217" s="27">
        <v>0</v>
      </c>
      <c r="Y217" s="27">
        <v>0</v>
      </c>
      <c r="Z217" s="27">
        <v>0</v>
      </c>
      <c r="AA217" s="27">
        <v>0</v>
      </c>
      <c r="AB217" s="27">
        <v>0</v>
      </c>
      <c r="AD217" s="37">
        <v>0</v>
      </c>
      <c r="AE217" s="37">
        <v>0</v>
      </c>
      <c r="AF217" s="37">
        <v>0</v>
      </c>
      <c r="AG217" s="37">
        <v>0</v>
      </c>
      <c r="AH217" s="37"/>
      <c r="AI217" s="38">
        <f t="shared" ca="1" si="74"/>
        <v>0</v>
      </c>
      <c r="AJ217" s="39">
        <v>1</v>
      </c>
      <c r="AK217" s="40">
        <v>215.19460000000001</v>
      </c>
      <c r="AL217" s="41">
        <v>215</v>
      </c>
      <c r="AM217" s="32">
        <v>0</v>
      </c>
      <c r="AN217" s="38" t="str">
        <f t="shared" si="75"/>
        <v>-</v>
      </c>
      <c r="AO217" s="38" t="str">
        <f t="shared" si="76"/>
        <v>-</v>
      </c>
      <c r="AP217" s="38" t="str">
        <f t="shared" si="77"/>
        <v>-</v>
      </c>
      <c r="AQ217" s="39"/>
      <c r="AR217" s="39"/>
      <c r="AS217" s="39"/>
      <c r="AT217" s="54"/>
      <c r="AV217" s="1"/>
    </row>
    <row r="218" spans="1:48" s="26" customFormat="1" ht="15" x14ac:dyDescent="0.25">
      <c r="A218" s="64">
        <v>49</v>
      </c>
      <c r="B218" s="64">
        <v>46</v>
      </c>
      <c r="C218" s="64" t="s">
        <v>532</v>
      </c>
      <c r="D218" s="29" t="s">
        <v>42</v>
      </c>
      <c r="E218" s="29"/>
      <c r="F218" s="27"/>
      <c r="G218" s="27"/>
      <c r="H218" s="27">
        <v>211</v>
      </c>
      <c r="I218" s="27"/>
      <c r="J218" s="27"/>
      <c r="K218" s="32">
        <f t="shared" si="65"/>
        <v>211</v>
      </c>
      <c r="L218" s="32" t="s">
        <v>1133</v>
      </c>
      <c r="M218" s="32"/>
      <c r="N218" s="33">
        <f t="shared" si="66"/>
        <v>211.02119999999999</v>
      </c>
      <c r="O218" s="32">
        <f t="shared" si="67"/>
        <v>1</v>
      </c>
      <c r="P218" s="32">
        <f t="shared" ca="1" si="68"/>
        <v>0</v>
      </c>
      <c r="Q218" s="34" t="s">
        <v>39</v>
      </c>
      <c r="R218" s="35">
        <f t="shared" si="69"/>
        <v>0</v>
      </c>
      <c r="S218" s="36">
        <f t="shared" si="70"/>
        <v>211.21099999999998</v>
      </c>
      <c r="T218" s="36">
        <f t="shared" si="71"/>
        <v>211.21100000000001</v>
      </c>
      <c r="U218" s="35">
        <f t="shared" si="72"/>
        <v>0</v>
      </c>
      <c r="V218" s="35">
        <f t="shared" si="73"/>
        <v>211.21100000000001</v>
      </c>
      <c r="W218" s="29">
        <v>211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D218" s="37">
        <v>0</v>
      </c>
      <c r="AE218" s="37">
        <v>0</v>
      </c>
      <c r="AF218" s="37">
        <v>0</v>
      </c>
      <c r="AG218" s="37">
        <v>0</v>
      </c>
      <c r="AH218" s="37"/>
      <c r="AI218" s="38">
        <f t="shared" ca="1" si="74"/>
        <v>0</v>
      </c>
      <c r="AJ218" s="39">
        <v>1</v>
      </c>
      <c r="AK218" s="40">
        <v>211.19050000000001</v>
      </c>
      <c r="AL218" s="41">
        <v>211</v>
      </c>
      <c r="AM218" s="32">
        <v>422</v>
      </c>
      <c r="AN218" s="38" t="str">
        <f t="shared" si="75"/>
        <v>-</v>
      </c>
      <c r="AO218" s="38" t="str">
        <f t="shared" si="76"/>
        <v>-</v>
      </c>
      <c r="AP218" s="38" t="str">
        <f t="shared" si="77"/>
        <v>-</v>
      </c>
      <c r="AQ218" s="39"/>
      <c r="AR218" s="39"/>
      <c r="AS218" s="39"/>
      <c r="AT218" s="54"/>
      <c r="AV218" s="1"/>
    </row>
    <row r="219" spans="1:48" s="26" customFormat="1" ht="15" x14ac:dyDescent="0.25">
      <c r="A219" s="64">
        <v>50</v>
      </c>
      <c r="B219" s="64">
        <v>47</v>
      </c>
      <c r="C219" s="64" t="s">
        <v>533</v>
      </c>
      <c r="D219" s="29" t="s">
        <v>42</v>
      </c>
      <c r="E219" s="29"/>
      <c r="F219" s="27"/>
      <c r="G219" s="27"/>
      <c r="H219" s="27">
        <v>199</v>
      </c>
      <c r="I219" s="27"/>
      <c r="J219" s="27"/>
      <c r="K219" s="32">
        <f t="shared" si="65"/>
        <v>199</v>
      </c>
      <c r="L219" s="32" t="s">
        <v>1133</v>
      </c>
      <c r="M219" s="32"/>
      <c r="N219" s="33">
        <f t="shared" si="66"/>
        <v>199.0213</v>
      </c>
      <c r="O219" s="32">
        <f t="shared" si="67"/>
        <v>1</v>
      </c>
      <c r="P219" s="32">
        <f t="shared" ca="1" si="68"/>
        <v>0</v>
      </c>
      <c r="Q219" s="34" t="s">
        <v>39</v>
      </c>
      <c r="R219" s="35">
        <f t="shared" si="69"/>
        <v>0</v>
      </c>
      <c r="S219" s="36">
        <f t="shared" si="70"/>
        <v>199.19899999999998</v>
      </c>
      <c r="T219" s="36">
        <f t="shared" si="71"/>
        <v>199.19900000000001</v>
      </c>
      <c r="U219" s="35">
        <f t="shared" si="72"/>
        <v>0</v>
      </c>
      <c r="V219" s="35">
        <f t="shared" si="73"/>
        <v>199.19900000000001</v>
      </c>
      <c r="W219" s="29">
        <v>199</v>
      </c>
      <c r="X219" s="27">
        <v>0</v>
      </c>
      <c r="Y219" s="27">
        <v>0</v>
      </c>
      <c r="Z219" s="27">
        <v>0</v>
      </c>
      <c r="AA219" s="27">
        <v>0</v>
      </c>
      <c r="AB219" s="27">
        <v>0</v>
      </c>
      <c r="AD219" s="37">
        <v>0</v>
      </c>
      <c r="AE219" s="37">
        <v>0</v>
      </c>
      <c r="AF219" s="37">
        <v>0</v>
      </c>
      <c r="AG219" s="37">
        <v>0</v>
      </c>
      <c r="AH219" s="37"/>
      <c r="AI219" s="38">
        <f t="shared" ca="1" si="74"/>
        <v>0</v>
      </c>
      <c r="AJ219" s="39">
        <v>1</v>
      </c>
      <c r="AK219" s="40">
        <v>199.17840000000001</v>
      </c>
      <c r="AL219" s="41">
        <v>199</v>
      </c>
      <c r="AM219" s="32">
        <v>398</v>
      </c>
      <c r="AN219" s="38" t="str">
        <f t="shared" si="75"/>
        <v>-</v>
      </c>
      <c r="AO219" s="38" t="str">
        <f t="shared" si="76"/>
        <v>-</v>
      </c>
      <c r="AP219" s="38" t="str">
        <f t="shared" si="77"/>
        <v>-</v>
      </c>
      <c r="AQ219" s="39"/>
      <c r="AR219" s="39"/>
      <c r="AS219" s="39"/>
      <c r="AT219" s="54"/>
      <c r="AV219" s="1"/>
    </row>
    <row r="220" spans="1:48" s="26" customFormat="1" ht="15" x14ac:dyDescent="0.25">
      <c r="A220" s="64">
        <v>51</v>
      </c>
      <c r="B220" s="64">
        <v>48</v>
      </c>
      <c r="C220" s="64" t="s">
        <v>534</v>
      </c>
      <c r="D220" s="29" t="s">
        <v>49</v>
      </c>
      <c r="E220" s="29">
        <v>192</v>
      </c>
      <c r="F220" s="27"/>
      <c r="G220" s="27"/>
      <c r="H220" s="27"/>
      <c r="I220" s="27"/>
      <c r="J220" s="27"/>
      <c r="K220" s="32">
        <f t="shared" si="65"/>
        <v>192</v>
      </c>
      <c r="L220" s="32" t="s">
        <v>1133</v>
      </c>
      <c r="M220" s="32"/>
      <c r="N220" s="33">
        <f t="shared" si="66"/>
        <v>192.0214</v>
      </c>
      <c r="O220" s="32">
        <f t="shared" si="67"/>
        <v>1</v>
      </c>
      <c r="P220" s="32">
        <f t="shared" ca="1" si="68"/>
        <v>0</v>
      </c>
      <c r="Q220" s="34" t="s">
        <v>39</v>
      </c>
      <c r="R220" s="35">
        <f t="shared" si="69"/>
        <v>0</v>
      </c>
      <c r="S220" s="36">
        <f t="shared" si="70"/>
        <v>192.19199999999998</v>
      </c>
      <c r="T220" s="36">
        <f t="shared" si="71"/>
        <v>192.19200000000001</v>
      </c>
      <c r="U220" s="35">
        <f t="shared" si="72"/>
        <v>0</v>
      </c>
      <c r="V220" s="35">
        <f t="shared" si="73"/>
        <v>192.19200000000001</v>
      </c>
      <c r="W220" s="29">
        <v>192</v>
      </c>
      <c r="X220" s="27">
        <v>0</v>
      </c>
      <c r="Y220" s="27">
        <v>0</v>
      </c>
      <c r="Z220" s="27">
        <v>0</v>
      </c>
      <c r="AA220" s="27">
        <v>0</v>
      </c>
      <c r="AB220" s="27">
        <v>0</v>
      </c>
      <c r="AD220" s="37">
        <v>0</v>
      </c>
      <c r="AE220" s="37">
        <v>0</v>
      </c>
      <c r="AF220" s="37">
        <v>0</v>
      </c>
      <c r="AG220" s="37">
        <v>0</v>
      </c>
      <c r="AH220" s="37"/>
      <c r="AI220" s="38">
        <f t="shared" ca="1" si="74"/>
        <v>0</v>
      </c>
      <c r="AJ220" s="39">
        <v>1</v>
      </c>
      <c r="AK220" s="40">
        <v>192.1713</v>
      </c>
      <c r="AL220" s="41">
        <v>192</v>
      </c>
      <c r="AM220" s="32">
        <v>384</v>
      </c>
      <c r="AN220" s="38" t="str">
        <f t="shared" si="75"/>
        <v>-</v>
      </c>
      <c r="AO220" s="38" t="str">
        <f t="shared" si="76"/>
        <v>-</v>
      </c>
      <c r="AP220" s="38" t="str">
        <f t="shared" si="77"/>
        <v>-</v>
      </c>
      <c r="AQ220" s="39"/>
      <c r="AR220" s="39"/>
      <c r="AS220" s="39"/>
      <c r="AT220" s="54"/>
      <c r="AV220" s="1"/>
    </row>
    <row r="221" spans="1:48" s="26" customFormat="1" ht="15" x14ac:dyDescent="0.25">
      <c r="A221" s="64">
        <v>52</v>
      </c>
      <c r="B221" s="64">
        <v>49</v>
      </c>
      <c r="C221" s="64" t="s">
        <v>316</v>
      </c>
      <c r="D221" s="29" t="s">
        <v>52</v>
      </c>
      <c r="E221" s="29"/>
      <c r="F221" s="27"/>
      <c r="G221" s="27"/>
      <c r="H221" s="27"/>
      <c r="I221" s="27">
        <v>188</v>
      </c>
      <c r="J221" s="27"/>
      <c r="K221" s="32">
        <f t="shared" si="65"/>
        <v>188</v>
      </c>
      <c r="L221" s="32" t="s">
        <v>1133</v>
      </c>
      <c r="M221" s="32"/>
      <c r="N221" s="33">
        <f t="shared" si="66"/>
        <v>188.0215</v>
      </c>
      <c r="O221" s="32">
        <f t="shared" si="67"/>
        <v>1</v>
      </c>
      <c r="P221" s="32" t="str">
        <f t="shared" ca="1" si="68"/>
        <v>Y</v>
      </c>
      <c r="Q221" s="34" t="s">
        <v>39</v>
      </c>
      <c r="R221" s="35">
        <f t="shared" si="69"/>
        <v>0</v>
      </c>
      <c r="S221" s="36">
        <f t="shared" si="70"/>
        <v>188.18799999999999</v>
      </c>
      <c r="T221" s="36">
        <f t="shared" si="71"/>
        <v>188.18799999999999</v>
      </c>
      <c r="U221" s="35">
        <f t="shared" si="72"/>
        <v>0</v>
      </c>
      <c r="V221" s="35">
        <f t="shared" si="73"/>
        <v>188.18799999999999</v>
      </c>
      <c r="W221" s="29">
        <v>188</v>
      </c>
      <c r="X221" s="27">
        <v>0</v>
      </c>
      <c r="Y221" s="27">
        <v>0</v>
      </c>
      <c r="Z221" s="27">
        <v>0</v>
      </c>
      <c r="AA221" s="27">
        <v>0</v>
      </c>
      <c r="AB221" s="27">
        <v>0</v>
      </c>
      <c r="AD221" s="37"/>
      <c r="AE221" s="37"/>
      <c r="AF221" s="37"/>
      <c r="AG221" s="37"/>
      <c r="AH221" s="37"/>
      <c r="AI221" s="38"/>
      <c r="AJ221" s="39"/>
      <c r="AK221" s="40"/>
      <c r="AL221" s="41"/>
      <c r="AM221" s="32"/>
      <c r="AN221" s="38"/>
      <c r="AO221" s="38"/>
      <c r="AP221" s="38"/>
      <c r="AQ221" s="39"/>
      <c r="AR221" s="39"/>
      <c r="AS221" s="39"/>
      <c r="AT221" s="54"/>
      <c r="AV221" s="1"/>
    </row>
    <row r="222" spans="1:48" s="26" customFormat="1" ht="15" x14ac:dyDescent="0.25">
      <c r="A222" s="64">
        <v>53</v>
      </c>
      <c r="B222" s="64">
        <v>50</v>
      </c>
      <c r="C222" s="64" t="s">
        <v>535</v>
      </c>
      <c r="D222" s="29" t="s">
        <v>31</v>
      </c>
      <c r="E222" s="29"/>
      <c r="F222" s="27"/>
      <c r="G222" s="27">
        <v>116</v>
      </c>
      <c r="H222" s="27"/>
      <c r="I222" s="27"/>
      <c r="J222" s="27"/>
      <c r="K222" s="32">
        <f t="shared" si="65"/>
        <v>116</v>
      </c>
      <c r="L222" s="32" t="s">
        <v>1133</v>
      </c>
      <c r="M222" s="32"/>
      <c r="N222" s="33">
        <f t="shared" si="66"/>
        <v>116.02160000000001</v>
      </c>
      <c r="O222" s="32">
        <f t="shared" si="67"/>
        <v>1</v>
      </c>
      <c r="P222" s="32">
        <f t="shared" ca="1" si="68"/>
        <v>0</v>
      </c>
      <c r="Q222" s="34" t="s">
        <v>39</v>
      </c>
      <c r="R222" s="35">
        <f t="shared" si="69"/>
        <v>0</v>
      </c>
      <c r="S222" s="36">
        <f t="shared" si="70"/>
        <v>116.11599999999999</v>
      </c>
      <c r="T222" s="36">
        <f t="shared" si="71"/>
        <v>116.116</v>
      </c>
      <c r="U222" s="35">
        <f t="shared" si="72"/>
        <v>0</v>
      </c>
      <c r="V222" s="35">
        <f t="shared" si="73"/>
        <v>116.116</v>
      </c>
      <c r="W222" s="29">
        <v>116</v>
      </c>
      <c r="X222" s="27">
        <v>0</v>
      </c>
      <c r="Y222" s="27">
        <v>0</v>
      </c>
      <c r="Z222" s="27">
        <v>0</v>
      </c>
      <c r="AA222" s="27">
        <v>0</v>
      </c>
      <c r="AB222" s="27">
        <v>0</v>
      </c>
      <c r="AD222" s="37">
        <v>0</v>
      </c>
      <c r="AE222" s="37">
        <v>0</v>
      </c>
      <c r="AF222" s="37">
        <v>0</v>
      </c>
      <c r="AG222" s="37">
        <v>0</v>
      </c>
      <c r="AH222" s="37"/>
      <c r="AI222" s="38">
        <f ca="1">OFFSET(E222,0,AI$5-1)</f>
        <v>116</v>
      </c>
      <c r="AJ222" s="66">
        <v>1</v>
      </c>
      <c r="AK222" s="67">
        <v>116.09520000000001</v>
      </c>
      <c r="AL222" s="41">
        <v>116</v>
      </c>
      <c r="AM222" s="32">
        <v>232</v>
      </c>
      <c r="AN222" s="38" t="str">
        <f>IF(AND($AD222="Query O/s",AQ222&lt;&gt;""),AQ222,"-")</f>
        <v>-</v>
      </c>
      <c r="AO222" s="38" t="str">
        <f>IF(AND($AD222="Query O/s",AR222&lt;&gt;""),AR222,"-")</f>
        <v>-</v>
      </c>
      <c r="AP222" s="38" t="str">
        <f>IF(AND($AD222="Query O/s",AS222&lt;&gt;""),AS222,"-")</f>
        <v>-</v>
      </c>
      <c r="AQ222" s="66"/>
      <c r="AR222" s="66"/>
      <c r="AS222" s="66"/>
      <c r="AT222" s="54"/>
      <c r="AV222" s="1"/>
    </row>
    <row r="223" spans="1:48" ht="5.0999999999999996" customHeight="1" x14ac:dyDescent="0.25">
      <c r="A223" s="64"/>
      <c r="B223" s="1"/>
      <c r="C223" s="64"/>
      <c r="D223" s="29"/>
      <c r="E223" s="29"/>
      <c r="F223" s="27"/>
      <c r="G223" s="27"/>
      <c r="H223" s="27"/>
      <c r="I223" s="27"/>
      <c r="J223" s="27"/>
      <c r="K223" s="32"/>
      <c r="L223" s="27"/>
      <c r="M223" s="27"/>
      <c r="N223" s="32"/>
      <c r="O223" s="27"/>
      <c r="P223" s="27"/>
      <c r="R223" s="65"/>
      <c r="S223" s="65"/>
      <c r="T223" s="65"/>
      <c r="U223" s="65"/>
      <c r="V223" s="35"/>
      <c r="W223" s="32"/>
      <c r="X223" s="32"/>
      <c r="Y223" s="32"/>
      <c r="Z223" s="32"/>
      <c r="AA223" s="32"/>
      <c r="AB223" s="32"/>
      <c r="AL223" s="26"/>
      <c r="AM223" s="26"/>
      <c r="AN223" s="41"/>
      <c r="AO223" s="41"/>
      <c r="AP223" s="41"/>
      <c r="AQ223" s="41"/>
      <c r="AR223" s="41"/>
      <c r="AS223" s="41"/>
      <c r="AT223" s="30"/>
      <c r="AU223" s="26"/>
      <c r="AV223" s="1"/>
    </row>
    <row r="224" spans="1:48" ht="15" x14ac:dyDescent="0.25">
      <c r="A224" s="63"/>
      <c r="B224" s="63"/>
      <c r="D224" s="27"/>
      <c r="E224" s="27"/>
      <c r="F224" s="27"/>
      <c r="G224" s="27"/>
      <c r="H224" s="27"/>
      <c r="I224" s="27"/>
      <c r="J224" s="27"/>
      <c r="K224" s="32"/>
      <c r="L224" s="27"/>
      <c r="M224" s="27"/>
      <c r="N224" s="32"/>
      <c r="O224" s="27"/>
      <c r="P224" s="27"/>
      <c r="R224" s="65"/>
      <c r="S224" s="65"/>
      <c r="T224" s="65"/>
      <c r="U224" s="65"/>
      <c r="V224" s="35"/>
      <c r="W224" s="35"/>
      <c r="X224" s="32"/>
      <c r="Y224" s="32"/>
      <c r="Z224" s="32"/>
      <c r="AA224" s="32"/>
      <c r="AB224" s="32"/>
      <c r="AL224" s="26"/>
      <c r="AM224" s="26"/>
      <c r="AN224" s="41"/>
      <c r="AO224" s="41"/>
      <c r="AP224" s="41"/>
      <c r="AQ224" s="41"/>
      <c r="AR224" s="41"/>
      <c r="AS224" s="41"/>
      <c r="AT224" s="30"/>
      <c r="AU224" s="26"/>
      <c r="AV224" s="1"/>
    </row>
    <row r="225" spans="1:48" ht="15" x14ac:dyDescent="0.25">
      <c r="A225" s="63"/>
      <c r="B225" s="63"/>
      <c r="C225" s="63" t="s">
        <v>87</v>
      </c>
      <c r="D225" s="27"/>
      <c r="E225" s="27"/>
      <c r="F225" s="27"/>
      <c r="G225" s="27"/>
      <c r="H225" s="27"/>
      <c r="I225" s="27"/>
      <c r="J225" s="27"/>
      <c r="K225" s="32"/>
      <c r="L225" s="27"/>
      <c r="M225" s="27"/>
      <c r="N225" s="32"/>
      <c r="O225" s="27"/>
      <c r="P225" s="27"/>
      <c r="Q225" s="56" t="str">
        <f>C225</f>
        <v>M55</v>
      </c>
      <c r="R225" s="65"/>
      <c r="S225" s="65"/>
      <c r="T225" s="65"/>
      <c r="U225" s="65"/>
      <c r="V225" s="35"/>
      <c r="W225" s="35"/>
      <c r="X225" s="32"/>
      <c r="Y225" s="32"/>
      <c r="Z225" s="32"/>
      <c r="AA225" s="32"/>
      <c r="AB225" s="32"/>
      <c r="AL225" s="26"/>
      <c r="AM225" s="26"/>
      <c r="AN225" s="41"/>
      <c r="AO225" s="41"/>
      <c r="AP225" s="41"/>
      <c r="AQ225" s="39">
        <v>720</v>
      </c>
      <c r="AR225" s="39">
        <v>713</v>
      </c>
      <c r="AS225" s="39">
        <v>691</v>
      </c>
      <c r="AT225" s="30"/>
      <c r="AU225" s="26"/>
      <c r="AV225" s="1"/>
    </row>
    <row r="226" spans="1:48" ht="15" x14ac:dyDescent="0.25">
      <c r="A226" s="64">
        <v>1</v>
      </c>
      <c r="B226" s="64">
        <v>1</v>
      </c>
      <c r="C226" s="64" t="s">
        <v>86</v>
      </c>
      <c r="D226" s="29" t="s">
        <v>78</v>
      </c>
      <c r="E226" s="29">
        <v>235</v>
      </c>
      <c r="F226" s="27">
        <v>226</v>
      </c>
      <c r="G226" s="27">
        <v>227</v>
      </c>
      <c r="H226" s="27">
        <v>251</v>
      </c>
      <c r="I226" s="27">
        <v>279</v>
      </c>
      <c r="J226" s="27"/>
      <c r="K226" s="32">
        <f t="shared" ref="K226:K273" si="78"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765</v>
      </c>
      <c r="L226" s="32" t="s">
        <v>1133</v>
      </c>
      <c r="M226" s="32" t="s">
        <v>536</v>
      </c>
      <c r="N226" s="33">
        <f t="shared" ref="N226:N273" si="79">K226+(ROW(K226)-ROW(K$6))/10000</f>
        <v>765.02200000000005</v>
      </c>
      <c r="O226" s="32">
        <f t="shared" ref="O226:O273" si="80">COUNT(E226:J226)</f>
        <v>5</v>
      </c>
      <c r="P226" s="32">
        <f t="shared" ref="P226:P273" ca="1" si="81">IF(AND(O226=1,OFFSET(D226,0,P$3)&gt;0),"Y",0)</f>
        <v>0</v>
      </c>
      <c r="Q226" s="34" t="s">
        <v>87</v>
      </c>
      <c r="R226" s="35">
        <f t="shared" ref="R226:R250" si="82">1-(Q226=Q225)</f>
        <v>0</v>
      </c>
      <c r="S226" s="36">
        <f t="shared" ref="S226:S273" si="83">IFERROR(LARGE(E226:J226,1),0)*1.001+IF($D$5&gt;=2,IFERROR(LARGE(E226:J226,2),0),0)*1.0001+IF($D$5&gt;=3,IFERROR(LARGE(E226:J226,3),0),0)*1.00001+IF($D$5&gt;=4,IFERROR(LARGE(E226:J226,4),0),0)*1.000001+IF($D$5&gt;=5,IFERROR(LARGE(E226:J226,5),0),0)*1.0000001+IF($D$5&gt;=6,IFERROR(LARGE(E226:J226,6),0),0)*1.00000001</f>
        <v>765.30645000000004</v>
      </c>
      <c r="T226" s="36">
        <f t="shared" ref="T226:T273" si="84">K226+W226/1000+IF($D$5&gt;=2,X226/10000,0)+IF($D$5&gt;=3,Y226/100000,0)+IF($D$5&gt;=4,Z226/1000000,0)+IF($D$5&gt;=5,AA226/10000000,0)+IF($D$5&gt;=6,AB226/100000000,0)</f>
        <v>765.30644999999993</v>
      </c>
      <c r="U226" s="35">
        <f t="shared" ref="U226:U273" si="85">1-(S226=T226)</f>
        <v>0</v>
      </c>
      <c r="V226" s="35">
        <f t="shared" ref="V226:V273" si="86">K226+W226/1000+X226/10000+Y226/100000+Z226/1000000+AA226/10000000+AB226/100000000</f>
        <v>765.30669959999989</v>
      </c>
      <c r="W226" s="29">
        <v>279</v>
      </c>
      <c r="X226" s="27">
        <v>251</v>
      </c>
      <c r="Y226" s="27">
        <v>235</v>
      </c>
      <c r="Z226" s="27">
        <v>227</v>
      </c>
      <c r="AA226" s="27">
        <v>226</v>
      </c>
      <c r="AB226" s="27">
        <v>0</v>
      </c>
      <c r="AD226" s="37">
        <v>0</v>
      </c>
      <c r="AE226" s="37">
        <v>0</v>
      </c>
      <c r="AF226" s="37">
        <v>0</v>
      </c>
      <c r="AG226" s="37">
        <v>0</v>
      </c>
      <c r="AH226" s="37"/>
      <c r="AI226" s="38">
        <f t="shared" ref="AI226:AI273" ca="1" si="87">OFFSET(E226,0,AI$5-1)</f>
        <v>227</v>
      </c>
      <c r="AJ226" s="39">
        <v>4</v>
      </c>
      <c r="AK226" s="40">
        <v>713.25569599999994</v>
      </c>
      <c r="AL226" s="41">
        <v>251</v>
      </c>
      <c r="AM226" s="32">
        <v>737</v>
      </c>
      <c r="AN226" s="38" t="str">
        <f t="shared" ref="AN226:AN273" si="88">IF(AND($AD226="Query O/s",AQ226&lt;&gt;""),AQ226,"-")</f>
        <v>-</v>
      </c>
      <c r="AO226" s="38" t="str">
        <f t="shared" ref="AO226:AO273" si="89">IF(AND($AD226="Query O/s",AR226&lt;&gt;""),AR226,"-")</f>
        <v>-</v>
      </c>
      <c r="AP226" s="38" t="str">
        <f t="shared" ref="AP226:AP273" si="90">IF(AND($AD226="Query O/s",AS226&lt;&gt;""),AS226,"-")</f>
        <v>-</v>
      </c>
      <c r="AQ226" s="39" t="s">
        <v>536</v>
      </c>
      <c r="AR226" s="39" t="s">
        <v>537</v>
      </c>
      <c r="AS226" s="39" t="s">
        <v>538</v>
      </c>
      <c r="AT226" s="30"/>
      <c r="AU226" s="26"/>
      <c r="AV226" s="1"/>
    </row>
    <row r="227" spans="1:48" ht="15" x14ac:dyDescent="0.25">
      <c r="A227" s="64">
        <v>2</v>
      </c>
      <c r="B227" s="64">
        <v>2</v>
      </c>
      <c r="C227" s="64" t="s">
        <v>99</v>
      </c>
      <c r="D227" s="29" t="s">
        <v>69</v>
      </c>
      <c r="E227" s="29">
        <v>245</v>
      </c>
      <c r="F227" s="27">
        <v>209</v>
      </c>
      <c r="G227" s="27">
        <v>221</v>
      </c>
      <c r="H227" s="27"/>
      <c r="I227" s="27">
        <v>273</v>
      </c>
      <c r="J227" s="27"/>
      <c r="K227" s="32">
        <f t="shared" si="78"/>
        <v>739</v>
      </c>
      <c r="L227" s="32" t="s">
        <v>1133</v>
      </c>
      <c r="M227" s="32" t="s">
        <v>537</v>
      </c>
      <c r="N227" s="33">
        <f t="shared" si="79"/>
        <v>739.02210000000002</v>
      </c>
      <c r="O227" s="32">
        <f t="shared" si="80"/>
        <v>4</v>
      </c>
      <c r="P227" s="32">
        <f t="shared" ca="1" si="81"/>
        <v>0</v>
      </c>
      <c r="Q227" s="34" t="s">
        <v>87</v>
      </c>
      <c r="R227" s="35">
        <f t="shared" si="82"/>
        <v>0</v>
      </c>
      <c r="S227" s="36">
        <f t="shared" si="83"/>
        <v>739.29970999999989</v>
      </c>
      <c r="T227" s="36">
        <f t="shared" si="84"/>
        <v>739.29971</v>
      </c>
      <c r="U227" s="35">
        <f t="shared" si="85"/>
        <v>0</v>
      </c>
      <c r="V227" s="35">
        <f t="shared" si="86"/>
        <v>739.29991900000005</v>
      </c>
      <c r="W227" s="29">
        <v>273</v>
      </c>
      <c r="X227" s="27">
        <v>245</v>
      </c>
      <c r="Y227" s="27">
        <v>221</v>
      </c>
      <c r="Z227" s="27">
        <v>209</v>
      </c>
      <c r="AA227" s="27">
        <v>0</v>
      </c>
      <c r="AB227" s="27">
        <v>0</v>
      </c>
      <c r="AD227" s="37">
        <v>0</v>
      </c>
      <c r="AE227" s="37">
        <v>0</v>
      </c>
      <c r="AF227" s="37">
        <v>0</v>
      </c>
      <c r="AG227" s="37">
        <v>0</v>
      </c>
      <c r="AH227" s="37"/>
      <c r="AI227" s="38">
        <f t="shared" ca="1" si="87"/>
        <v>221</v>
      </c>
      <c r="AJ227" s="39">
        <v>3</v>
      </c>
      <c r="AK227" s="40">
        <v>675.24758999999995</v>
      </c>
      <c r="AL227" s="41">
        <v>245</v>
      </c>
      <c r="AM227" s="32">
        <v>711</v>
      </c>
      <c r="AN227" s="38" t="str">
        <f t="shared" si="88"/>
        <v>-</v>
      </c>
      <c r="AO227" s="38" t="str">
        <f t="shared" si="89"/>
        <v>-</v>
      </c>
      <c r="AP227" s="38" t="str">
        <f t="shared" si="90"/>
        <v>-</v>
      </c>
      <c r="AQ227" s="39"/>
      <c r="AR227" s="39"/>
      <c r="AS227" s="39" t="s">
        <v>538</v>
      </c>
      <c r="AT227" s="30"/>
      <c r="AU227" s="26"/>
      <c r="AV227" s="1"/>
    </row>
    <row r="228" spans="1:48" ht="15" x14ac:dyDescent="0.25">
      <c r="A228" s="64">
        <v>3</v>
      </c>
      <c r="B228" s="64">
        <v>3</v>
      </c>
      <c r="C228" s="64" t="s">
        <v>109</v>
      </c>
      <c r="D228" s="29" t="s">
        <v>52</v>
      </c>
      <c r="E228" s="29">
        <v>226</v>
      </c>
      <c r="F228" s="27">
        <v>224</v>
      </c>
      <c r="G228" s="27">
        <v>210</v>
      </c>
      <c r="H228" s="27">
        <v>241</v>
      </c>
      <c r="I228" s="27">
        <v>269</v>
      </c>
      <c r="J228" s="27"/>
      <c r="K228" s="32">
        <f t="shared" si="78"/>
        <v>736</v>
      </c>
      <c r="L228" s="32" t="s">
        <v>1133</v>
      </c>
      <c r="M228" s="32" t="s">
        <v>538</v>
      </c>
      <c r="N228" s="33">
        <f t="shared" si="79"/>
        <v>736.0222</v>
      </c>
      <c r="O228" s="32">
        <f t="shared" si="80"/>
        <v>5</v>
      </c>
      <c r="P228" s="32">
        <f t="shared" ca="1" si="81"/>
        <v>0</v>
      </c>
      <c r="Q228" s="34" t="s">
        <v>87</v>
      </c>
      <c r="R228" s="35">
        <f t="shared" si="82"/>
        <v>0</v>
      </c>
      <c r="S228" s="36">
        <f t="shared" si="83"/>
        <v>736.29535999999996</v>
      </c>
      <c r="T228" s="36">
        <f t="shared" si="84"/>
        <v>736.29535999999996</v>
      </c>
      <c r="U228" s="35">
        <f t="shared" si="85"/>
        <v>0</v>
      </c>
      <c r="V228" s="35">
        <f t="shared" si="86"/>
        <v>736.29560499999991</v>
      </c>
      <c r="W228" s="29">
        <v>269</v>
      </c>
      <c r="X228" s="27">
        <v>241</v>
      </c>
      <c r="Y228" s="27">
        <v>226</v>
      </c>
      <c r="Z228" s="27">
        <v>224</v>
      </c>
      <c r="AA228" s="27">
        <v>210</v>
      </c>
      <c r="AB228" s="27">
        <v>0</v>
      </c>
      <c r="AD228" s="37">
        <v>0</v>
      </c>
      <c r="AE228" s="37">
        <v>0</v>
      </c>
      <c r="AF228" s="37">
        <v>0</v>
      </c>
      <c r="AG228" s="37">
        <v>0</v>
      </c>
      <c r="AH228" s="37"/>
      <c r="AI228" s="38">
        <f t="shared" ca="1" si="87"/>
        <v>210</v>
      </c>
      <c r="AJ228" s="39">
        <v>4</v>
      </c>
      <c r="AK228" s="40">
        <v>691.24465000000009</v>
      </c>
      <c r="AL228" s="41">
        <v>241</v>
      </c>
      <c r="AM228" s="32">
        <v>708</v>
      </c>
      <c r="AN228" s="38" t="str">
        <f t="shared" si="88"/>
        <v>-</v>
      </c>
      <c r="AO228" s="38" t="str">
        <f t="shared" si="89"/>
        <v>-</v>
      </c>
      <c r="AP228" s="38" t="str">
        <f t="shared" si="90"/>
        <v>-</v>
      </c>
      <c r="AQ228" s="39"/>
      <c r="AR228" s="39"/>
      <c r="AS228" s="39" t="s">
        <v>538</v>
      </c>
      <c r="AT228" s="30"/>
      <c r="AU228" s="26"/>
      <c r="AV228" s="1"/>
    </row>
    <row r="229" spans="1:48" ht="15" x14ac:dyDescent="0.25">
      <c r="A229" s="64">
        <v>4</v>
      </c>
      <c r="B229" s="64">
        <v>4</v>
      </c>
      <c r="C229" s="64" t="s">
        <v>539</v>
      </c>
      <c r="D229" s="29" t="s">
        <v>85</v>
      </c>
      <c r="E229" s="29"/>
      <c r="F229" s="27">
        <v>247</v>
      </c>
      <c r="G229" s="27">
        <v>230</v>
      </c>
      <c r="H229" s="27">
        <v>243</v>
      </c>
      <c r="I229" s="27"/>
      <c r="J229" s="27"/>
      <c r="K229" s="32">
        <f t="shared" si="78"/>
        <v>720</v>
      </c>
      <c r="L229" s="32" t="s">
        <v>1133</v>
      </c>
      <c r="M229" s="35" t="s">
        <v>540</v>
      </c>
      <c r="N229" s="33">
        <f t="shared" si="79"/>
        <v>720.02229999999997</v>
      </c>
      <c r="O229" s="32">
        <f t="shared" si="80"/>
        <v>3</v>
      </c>
      <c r="P229" s="32">
        <f t="shared" ca="1" si="81"/>
        <v>0</v>
      </c>
      <c r="Q229" s="34" t="s">
        <v>87</v>
      </c>
      <c r="R229" s="35">
        <f t="shared" si="82"/>
        <v>0</v>
      </c>
      <c r="S229" s="36">
        <f t="shared" si="83"/>
        <v>720.27359999999999</v>
      </c>
      <c r="T229" s="36">
        <f t="shared" si="84"/>
        <v>720.27359999999999</v>
      </c>
      <c r="U229" s="35">
        <f t="shared" si="85"/>
        <v>0</v>
      </c>
      <c r="V229" s="35">
        <f t="shared" si="86"/>
        <v>720.27359999999999</v>
      </c>
      <c r="W229" s="29">
        <v>247</v>
      </c>
      <c r="X229" s="27">
        <v>243</v>
      </c>
      <c r="Y229" s="27">
        <v>230</v>
      </c>
      <c r="Z229" s="27">
        <v>0</v>
      </c>
      <c r="AA229" s="27">
        <v>0</v>
      </c>
      <c r="AB229" s="27">
        <v>0</v>
      </c>
      <c r="AD229" s="37">
        <v>0</v>
      </c>
      <c r="AE229" s="37">
        <v>0</v>
      </c>
      <c r="AF229" s="37">
        <v>0</v>
      </c>
      <c r="AG229" s="37">
        <v>0</v>
      </c>
      <c r="AH229" s="37"/>
      <c r="AI229" s="38">
        <f t="shared" ca="1" si="87"/>
        <v>230</v>
      </c>
      <c r="AJ229" s="39">
        <v>3</v>
      </c>
      <c r="AK229" s="40">
        <v>720.25239999999997</v>
      </c>
      <c r="AL229" s="41">
        <v>247</v>
      </c>
      <c r="AM229" s="32">
        <v>737</v>
      </c>
      <c r="AN229" s="38" t="str">
        <f t="shared" si="88"/>
        <v>-</v>
      </c>
      <c r="AO229" s="38" t="str">
        <f t="shared" si="89"/>
        <v>-</v>
      </c>
      <c r="AP229" s="38" t="str">
        <f t="shared" si="90"/>
        <v>-</v>
      </c>
      <c r="AQ229" s="39" t="s">
        <v>536</v>
      </c>
      <c r="AR229" s="39" t="s">
        <v>537</v>
      </c>
      <c r="AS229" s="39" t="s">
        <v>538</v>
      </c>
      <c r="AT229" s="30"/>
      <c r="AU229" s="26"/>
      <c r="AV229" s="1"/>
    </row>
    <row r="230" spans="1:48" ht="15" x14ac:dyDescent="0.25">
      <c r="A230" s="64">
        <v>5</v>
      </c>
      <c r="B230" s="64">
        <v>5</v>
      </c>
      <c r="C230" s="64" t="s">
        <v>138</v>
      </c>
      <c r="D230" s="29" t="s">
        <v>102</v>
      </c>
      <c r="E230" s="29"/>
      <c r="F230" s="27">
        <v>212</v>
      </c>
      <c r="G230" s="27">
        <v>197</v>
      </c>
      <c r="H230" s="27">
        <v>226</v>
      </c>
      <c r="I230" s="27">
        <v>260</v>
      </c>
      <c r="J230" s="27"/>
      <c r="K230" s="32">
        <f t="shared" si="78"/>
        <v>698</v>
      </c>
      <c r="L230" s="32" t="s">
        <v>1133</v>
      </c>
      <c r="M230" s="32"/>
      <c r="N230" s="33">
        <f t="shared" si="79"/>
        <v>698.02239999999995</v>
      </c>
      <c r="O230" s="32">
        <f t="shared" si="80"/>
        <v>4</v>
      </c>
      <c r="P230" s="32">
        <f t="shared" ca="1" si="81"/>
        <v>0</v>
      </c>
      <c r="Q230" s="34" t="s">
        <v>87</v>
      </c>
      <c r="R230" s="35">
        <f t="shared" si="82"/>
        <v>0</v>
      </c>
      <c r="S230" s="36">
        <f t="shared" si="83"/>
        <v>698.28471999999999</v>
      </c>
      <c r="T230" s="36">
        <f t="shared" si="84"/>
        <v>698.28471999999999</v>
      </c>
      <c r="U230" s="35">
        <f t="shared" si="85"/>
        <v>0</v>
      </c>
      <c r="V230" s="35">
        <f t="shared" si="86"/>
        <v>698.28491699999995</v>
      </c>
      <c r="W230" s="29">
        <v>260</v>
      </c>
      <c r="X230" s="27">
        <v>226</v>
      </c>
      <c r="Y230" s="27">
        <v>212</v>
      </c>
      <c r="Z230" s="27">
        <v>197</v>
      </c>
      <c r="AA230" s="27">
        <v>0</v>
      </c>
      <c r="AB230" s="27">
        <v>0</v>
      </c>
      <c r="AD230" s="37">
        <v>0</v>
      </c>
      <c r="AE230" s="37">
        <v>0</v>
      </c>
      <c r="AF230" s="37">
        <v>0</v>
      </c>
      <c r="AG230" s="37">
        <v>0</v>
      </c>
      <c r="AH230" s="37"/>
      <c r="AI230" s="38">
        <f t="shared" ca="1" si="87"/>
        <v>197</v>
      </c>
      <c r="AJ230" s="39">
        <v>3</v>
      </c>
      <c r="AK230" s="40">
        <v>635.22747000000004</v>
      </c>
      <c r="AL230" s="41">
        <v>226</v>
      </c>
      <c r="AM230" s="32">
        <v>664</v>
      </c>
      <c r="AN230" s="38" t="str">
        <f t="shared" si="88"/>
        <v>-</v>
      </c>
      <c r="AO230" s="38" t="str">
        <f t="shared" si="89"/>
        <v>-</v>
      </c>
      <c r="AP230" s="38" t="str">
        <f t="shared" si="90"/>
        <v>-</v>
      </c>
      <c r="AQ230" s="39"/>
      <c r="AR230" s="39"/>
      <c r="AS230" s="39"/>
      <c r="AT230" s="30"/>
      <c r="AU230" s="26"/>
      <c r="AV230" s="1"/>
    </row>
    <row r="231" spans="1:48" ht="15" x14ac:dyDescent="0.25">
      <c r="A231" s="64">
        <v>6</v>
      </c>
      <c r="B231" s="64">
        <v>6</v>
      </c>
      <c r="C231" s="64" t="s">
        <v>147</v>
      </c>
      <c r="D231" s="29" t="s">
        <v>42</v>
      </c>
      <c r="E231" s="29"/>
      <c r="F231" s="27">
        <v>216</v>
      </c>
      <c r="G231" s="27">
        <v>193</v>
      </c>
      <c r="H231" s="27">
        <v>225</v>
      </c>
      <c r="I231" s="27">
        <v>257</v>
      </c>
      <c r="J231" s="27"/>
      <c r="K231" s="32">
        <f t="shared" si="78"/>
        <v>698</v>
      </c>
      <c r="L231" s="32" t="s">
        <v>1133</v>
      </c>
      <c r="M231" s="32"/>
      <c r="N231" s="33">
        <f t="shared" si="79"/>
        <v>698.02250000000004</v>
      </c>
      <c r="O231" s="32">
        <f t="shared" si="80"/>
        <v>4</v>
      </c>
      <c r="P231" s="32">
        <f t="shared" ca="1" si="81"/>
        <v>0</v>
      </c>
      <c r="Q231" s="34" t="s">
        <v>87</v>
      </c>
      <c r="R231" s="35">
        <f t="shared" si="82"/>
        <v>0</v>
      </c>
      <c r="S231" s="36">
        <f t="shared" si="83"/>
        <v>698.28165999999999</v>
      </c>
      <c r="T231" s="36">
        <f t="shared" si="84"/>
        <v>698.28165999999999</v>
      </c>
      <c r="U231" s="35">
        <f t="shared" si="85"/>
        <v>0</v>
      </c>
      <c r="V231" s="35">
        <f t="shared" si="86"/>
        <v>698.28185299999996</v>
      </c>
      <c r="W231" s="29">
        <v>257</v>
      </c>
      <c r="X231" s="27">
        <v>225</v>
      </c>
      <c r="Y231" s="27">
        <v>216</v>
      </c>
      <c r="Z231" s="27">
        <v>193</v>
      </c>
      <c r="AA231" s="27">
        <v>0</v>
      </c>
      <c r="AB231" s="27">
        <v>0</v>
      </c>
      <c r="AD231" s="37">
        <v>0</v>
      </c>
      <c r="AE231" s="37">
        <v>0</v>
      </c>
      <c r="AF231" s="37">
        <v>0</v>
      </c>
      <c r="AG231" s="37">
        <v>0</v>
      </c>
      <c r="AH231" s="37"/>
      <c r="AI231" s="38">
        <f t="shared" ca="1" si="87"/>
        <v>193</v>
      </c>
      <c r="AJ231" s="39">
        <v>3</v>
      </c>
      <c r="AK231" s="40">
        <v>634.22673000000009</v>
      </c>
      <c r="AL231" s="41">
        <v>225</v>
      </c>
      <c r="AM231" s="32">
        <v>666</v>
      </c>
      <c r="AN231" s="38" t="str">
        <f t="shared" si="88"/>
        <v>-</v>
      </c>
      <c r="AO231" s="38" t="str">
        <f t="shared" si="89"/>
        <v>-</v>
      </c>
      <c r="AP231" s="38" t="str">
        <f t="shared" si="90"/>
        <v>-</v>
      </c>
      <c r="AQ231" s="39"/>
      <c r="AR231" s="39"/>
      <c r="AS231" s="39"/>
      <c r="AT231" s="30"/>
      <c r="AU231" s="26"/>
      <c r="AV231" s="1"/>
    </row>
    <row r="232" spans="1:48" ht="15" x14ac:dyDescent="0.25">
      <c r="A232" s="64">
        <v>7</v>
      </c>
      <c r="B232" s="64">
        <v>7</v>
      </c>
      <c r="C232" s="64" t="s">
        <v>541</v>
      </c>
      <c r="D232" s="29" t="s">
        <v>56</v>
      </c>
      <c r="E232" s="29"/>
      <c r="F232" s="27">
        <v>220</v>
      </c>
      <c r="G232" s="27">
        <v>219</v>
      </c>
      <c r="H232" s="27">
        <v>240</v>
      </c>
      <c r="I232" s="27"/>
      <c r="J232" s="27"/>
      <c r="K232" s="32">
        <f t="shared" si="78"/>
        <v>679</v>
      </c>
      <c r="L232" s="32" t="s">
        <v>1133</v>
      </c>
      <c r="M232" s="32"/>
      <c r="N232" s="33">
        <f t="shared" si="79"/>
        <v>679.02260000000001</v>
      </c>
      <c r="O232" s="32">
        <f t="shared" si="80"/>
        <v>3</v>
      </c>
      <c r="P232" s="32">
        <f t="shared" ca="1" si="81"/>
        <v>0</v>
      </c>
      <c r="Q232" s="34" t="s">
        <v>87</v>
      </c>
      <c r="R232" s="35">
        <f t="shared" si="82"/>
        <v>0</v>
      </c>
      <c r="S232" s="36">
        <f t="shared" si="83"/>
        <v>679.26418999999999</v>
      </c>
      <c r="T232" s="36">
        <f t="shared" si="84"/>
        <v>679.2641900000001</v>
      </c>
      <c r="U232" s="35">
        <f t="shared" si="85"/>
        <v>0</v>
      </c>
      <c r="V232" s="35">
        <f t="shared" si="86"/>
        <v>679.2641900000001</v>
      </c>
      <c r="W232" s="29">
        <v>240</v>
      </c>
      <c r="X232" s="27">
        <v>220</v>
      </c>
      <c r="Y232" s="27">
        <v>219</v>
      </c>
      <c r="Z232" s="27">
        <v>0</v>
      </c>
      <c r="AA232" s="27">
        <v>0</v>
      </c>
      <c r="AB232" s="27">
        <v>0</v>
      </c>
      <c r="AD232" s="37">
        <v>0</v>
      </c>
      <c r="AE232" s="37">
        <v>0</v>
      </c>
      <c r="AF232" s="37">
        <v>0</v>
      </c>
      <c r="AG232" s="37">
        <v>0</v>
      </c>
      <c r="AH232" s="37"/>
      <c r="AI232" s="38">
        <f t="shared" ca="1" si="87"/>
        <v>219</v>
      </c>
      <c r="AJ232" s="39">
        <v>3</v>
      </c>
      <c r="AK232" s="40">
        <v>679.24269000000015</v>
      </c>
      <c r="AL232" s="41">
        <v>240</v>
      </c>
      <c r="AM232" s="32">
        <v>700</v>
      </c>
      <c r="AN232" s="38" t="str">
        <f t="shared" si="88"/>
        <v>-</v>
      </c>
      <c r="AO232" s="38" t="str">
        <f t="shared" si="89"/>
        <v>-</v>
      </c>
      <c r="AP232" s="38" t="str">
        <f t="shared" si="90"/>
        <v>-</v>
      </c>
      <c r="AQ232" s="39"/>
      <c r="AR232" s="39"/>
      <c r="AS232" s="39" t="s">
        <v>538</v>
      </c>
      <c r="AT232" s="30"/>
      <c r="AU232" s="26"/>
      <c r="AV232" s="1"/>
    </row>
    <row r="233" spans="1:48" ht="15" x14ac:dyDescent="0.25">
      <c r="A233" s="64">
        <v>8</v>
      </c>
      <c r="B233" s="64">
        <v>8</v>
      </c>
      <c r="C233" s="64" t="s">
        <v>142</v>
      </c>
      <c r="D233" s="29" t="s">
        <v>144</v>
      </c>
      <c r="E233" s="29">
        <v>187</v>
      </c>
      <c r="F233" s="27">
        <v>200</v>
      </c>
      <c r="G233" s="27">
        <v>184</v>
      </c>
      <c r="H233" s="27">
        <v>219</v>
      </c>
      <c r="I233" s="27">
        <v>259</v>
      </c>
      <c r="J233" s="27"/>
      <c r="K233" s="32">
        <f t="shared" si="78"/>
        <v>678</v>
      </c>
      <c r="L233" s="32" t="s">
        <v>1133</v>
      </c>
      <c r="M233" s="32"/>
      <c r="N233" s="33">
        <f t="shared" si="79"/>
        <v>678.02269999999999</v>
      </c>
      <c r="O233" s="32">
        <f t="shared" si="80"/>
        <v>5</v>
      </c>
      <c r="P233" s="32">
        <f t="shared" ca="1" si="81"/>
        <v>0</v>
      </c>
      <c r="Q233" s="34" t="s">
        <v>87</v>
      </c>
      <c r="R233" s="35">
        <f t="shared" si="82"/>
        <v>0</v>
      </c>
      <c r="S233" s="36">
        <f t="shared" si="83"/>
        <v>678.28289999999993</v>
      </c>
      <c r="T233" s="36">
        <f t="shared" si="84"/>
        <v>678.28289999999993</v>
      </c>
      <c r="U233" s="35">
        <f t="shared" si="85"/>
        <v>0</v>
      </c>
      <c r="V233" s="35">
        <f t="shared" si="86"/>
        <v>678.28310539999995</v>
      </c>
      <c r="W233" s="29">
        <v>259</v>
      </c>
      <c r="X233" s="27">
        <v>219</v>
      </c>
      <c r="Y233" s="27">
        <v>200</v>
      </c>
      <c r="Z233" s="27">
        <v>187</v>
      </c>
      <c r="AA233" s="27">
        <v>184</v>
      </c>
      <c r="AB233" s="27">
        <v>0</v>
      </c>
      <c r="AD233" s="37">
        <v>0</v>
      </c>
      <c r="AE233" s="37">
        <v>0</v>
      </c>
      <c r="AF233" s="37">
        <v>0</v>
      </c>
      <c r="AG233" s="37">
        <v>0</v>
      </c>
      <c r="AH233" s="37"/>
      <c r="AI233" s="38">
        <f t="shared" ca="1" si="87"/>
        <v>184</v>
      </c>
      <c r="AJ233" s="39">
        <v>4</v>
      </c>
      <c r="AK233" s="40">
        <v>606.21915400000012</v>
      </c>
      <c r="AL233" s="41">
        <v>219</v>
      </c>
      <c r="AM233" s="32">
        <v>638</v>
      </c>
      <c r="AN233" s="38" t="str">
        <f t="shared" si="88"/>
        <v>-</v>
      </c>
      <c r="AO233" s="38" t="str">
        <f t="shared" si="89"/>
        <v>-</v>
      </c>
      <c r="AP233" s="38" t="str">
        <f t="shared" si="90"/>
        <v>-</v>
      </c>
      <c r="AQ233" s="39"/>
      <c r="AR233" s="39"/>
      <c r="AS233" s="39"/>
      <c r="AT233" s="30"/>
      <c r="AU233" s="26"/>
      <c r="AV233" s="1"/>
    </row>
    <row r="234" spans="1:48" ht="15" x14ac:dyDescent="0.25">
      <c r="A234" s="64">
        <v>9</v>
      </c>
      <c r="B234" s="64">
        <v>9</v>
      </c>
      <c r="C234" s="64" t="s">
        <v>162</v>
      </c>
      <c r="D234" s="29" t="s">
        <v>49</v>
      </c>
      <c r="E234" s="29">
        <v>172</v>
      </c>
      <c r="F234" s="27">
        <v>194</v>
      </c>
      <c r="G234" s="27">
        <v>177</v>
      </c>
      <c r="H234" s="27">
        <v>205</v>
      </c>
      <c r="I234" s="27">
        <v>249</v>
      </c>
      <c r="J234" s="27"/>
      <c r="K234" s="32">
        <f t="shared" si="78"/>
        <v>648</v>
      </c>
      <c r="L234" s="32" t="s">
        <v>1133</v>
      </c>
      <c r="M234" s="32"/>
      <c r="N234" s="33">
        <f t="shared" si="79"/>
        <v>648.02279999999996</v>
      </c>
      <c r="O234" s="32">
        <f t="shared" si="80"/>
        <v>5</v>
      </c>
      <c r="P234" s="32">
        <f t="shared" ca="1" si="81"/>
        <v>0</v>
      </c>
      <c r="Q234" s="34" t="s">
        <v>87</v>
      </c>
      <c r="R234" s="35">
        <f t="shared" si="82"/>
        <v>0</v>
      </c>
      <c r="S234" s="36">
        <f t="shared" si="83"/>
        <v>648.27143999999998</v>
      </c>
      <c r="T234" s="36">
        <f t="shared" si="84"/>
        <v>648.27143999999998</v>
      </c>
      <c r="U234" s="35">
        <f t="shared" si="85"/>
        <v>0</v>
      </c>
      <c r="V234" s="35">
        <f t="shared" si="86"/>
        <v>648.27163419999999</v>
      </c>
      <c r="W234" s="29">
        <v>249</v>
      </c>
      <c r="X234" s="27">
        <v>205</v>
      </c>
      <c r="Y234" s="27">
        <v>194</v>
      </c>
      <c r="Z234" s="27">
        <v>177</v>
      </c>
      <c r="AA234" s="27">
        <v>172</v>
      </c>
      <c r="AB234" s="27">
        <v>0</v>
      </c>
      <c r="AD234" s="37">
        <v>0</v>
      </c>
      <c r="AE234" s="37">
        <v>0</v>
      </c>
      <c r="AF234" s="37">
        <v>0</v>
      </c>
      <c r="AG234" s="37">
        <v>0</v>
      </c>
      <c r="AH234" s="37"/>
      <c r="AI234" s="38">
        <f t="shared" ca="1" si="87"/>
        <v>177</v>
      </c>
      <c r="AJ234" s="39">
        <v>4</v>
      </c>
      <c r="AK234" s="40">
        <v>576.204342</v>
      </c>
      <c r="AL234" s="41">
        <v>205</v>
      </c>
      <c r="AM234" s="32">
        <v>604</v>
      </c>
      <c r="AN234" s="38" t="str">
        <f t="shared" si="88"/>
        <v>-</v>
      </c>
      <c r="AO234" s="38" t="str">
        <f t="shared" si="89"/>
        <v>-</v>
      </c>
      <c r="AP234" s="38" t="str">
        <f t="shared" si="90"/>
        <v>-</v>
      </c>
      <c r="AQ234" s="39"/>
      <c r="AR234" s="39"/>
      <c r="AS234" s="39"/>
      <c r="AT234" s="30"/>
      <c r="AU234" s="26"/>
      <c r="AV234" s="1"/>
    </row>
    <row r="235" spans="1:48" ht="15" x14ac:dyDescent="0.25">
      <c r="A235" s="64">
        <v>10</v>
      </c>
      <c r="B235" s="64">
        <v>10</v>
      </c>
      <c r="C235" s="64" t="s">
        <v>175</v>
      </c>
      <c r="D235" s="29" t="s">
        <v>144</v>
      </c>
      <c r="E235" s="29">
        <v>181</v>
      </c>
      <c r="F235" s="27"/>
      <c r="G235" s="27">
        <v>179</v>
      </c>
      <c r="H235" s="27">
        <v>204</v>
      </c>
      <c r="I235" s="27">
        <v>241</v>
      </c>
      <c r="J235" s="27"/>
      <c r="K235" s="32">
        <f t="shared" si="78"/>
        <v>626</v>
      </c>
      <c r="L235" s="32" t="s">
        <v>1133</v>
      </c>
      <c r="M235" s="32"/>
      <c r="N235" s="33">
        <f t="shared" si="79"/>
        <v>626.02290000000005</v>
      </c>
      <c r="O235" s="32">
        <f t="shared" si="80"/>
        <v>4</v>
      </c>
      <c r="P235" s="32">
        <f t="shared" ca="1" si="81"/>
        <v>0</v>
      </c>
      <c r="Q235" s="34" t="s">
        <v>87</v>
      </c>
      <c r="R235" s="35">
        <f t="shared" si="82"/>
        <v>0</v>
      </c>
      <c r="S235" s="36">
        <f t="shared" si="83"/>
        <v>626.26320999999996</v>
      </c>
      <c r="T235" s="36">
        <f t="shared" si="84"/>
        <v>626.26320999999996</v>
      </c>
      <c r="U235" s="35">
        <f t="shared" si="85"/>
        <v>0</v>
      </c>
      <c r="V235" s="35">
        <f t="shared" si="86"/>
        <v>626.26338899999996</v>
      </c>
      <c r="W235" s="29">
        <v>241</v>
      </c>
      <c r="X235" s="27">
        <v>204</v>
      </c>
      <c r="Y235" s="27">
        <v>181</v>
      </c>
      <c r="Z235" s="27">
        <v>179</v>
      </c>
      <c r="AA235" s="27">
        <v>0</v>
      </c>
      <c r="AB235" s="27">
        <v>0</v>
      </c>
      <c r="AD235" s="37">
        <v>0</v>
      </c>
      <c r="AE235" s="37">
        <v>0</v>
      </c>
      <c r="AF235" s="37">
        <v>0</v>
      </c>
      <c r="AG235" s="37">
        <v>0</v>
      </c>
      <c r="AH235" s="37"/>
      <c r="AI235" s="38">
        <f t="shared" ca="1" si="87"/>
        <v>179</v>
      </c>
      <c r="AJ235" s="39">
        <v>3</v>
      </c>
      <c r="AK235" s="40">
        <v>564.20178999999996</v>
      </c>
      <c r="AL235" s="41">
        <v>204</v>
      </c>
      <c r="AM235" s="32">
        <v>589</v>
      </c>
      <c r="AN235" s="38" t="str">
        <f t="shared" si="88"/>
        <v>-</v>
      </c>
      <c r="AO235" s="38" t="str">
        <f t="shared" si="89"/>
        <v>-</v>
      </c>
      <c r="AP235" s="38" t="str">
        <f t="shared" si="90"/>
        <v>-</v>
      </c>
      <c r="AQ235" s="39"/>
      <c r="AR235" s="39"/>
      <c r="AS235" s="39"/>
      <c r="AT235" s="30"/>
      <c r="AU235" s="26"/>
      <c r="AV235" s="1"/>
    </row>
    <row r="236" spans="1:48" ht="15" x14ac:dyDescent="0.25">
      <c r="A236" s="64">
        <v>11</v>
      </c>
      <c r="B236" s="64">
        <v>11</v>
      </c>
      <c r="C236" s="64" t="s">
        <v>182</v>
      </c>
      <c r="D236" s="29" t="s">
        <v>167</v>
      </c>
      <c r="E236" s="29">
        <v>165</v>
      </c>
      <c r="F236" s="27">
        <v>148</v>
      </c>
      <c r="G236" s="27">
        <v>146</v>
      </c>
      <c r="H236" s="27">
        <v>185</v>
      </c>
      <c r="I236" s="27">
        <v>238</v>
      </c>
      <c r="J236" s="27"/>
      <c r="K236" s="32">
        <f t="shared" si="78"/>
        <v>588</v>
      </c>
      <c r="L236" s="32" t="s">
        <v>1133</v>
      </c>
      <c r="M236" s="32"/>
      <c r="N236" s="33">
        <f t="shared" si="79"/>
        <v>588.02300000000002</v>
      </c>
      <c r="O236" s="32">
        <f t="shared" si="80"/>
        <v>5</v>
      </c>
      <c r="P236" s="32">
        <f t="shared" ca="1" si="81"/>
        <v>0</v>
      </c>
      <c r="Q236" s="34" t="s">
        <v>87</v>
      </c>
      <c r="R236" s="35">
        <f t="shared" si="82"/>
        <v>0</v>
      </c>
      <c r="S236" s="36">
        <f t="shared" si="83"/>
        <v>588.25815</v>
      </c>
      <c r="T236" s="36">
        <f t="shared" si="84"/>
        <v>588.25815000000011</v>
      </c>
      <c r="U236" s="35">
        <f t="shared" si="85"/>
        <v>0</v>
      </c>
      <c r="V236" s="35">
        <f t="shared" si="86"/>
        <v>588.25831260000007</v>
      </c>
      <c r="W236" s="29">
        <v>238</v>
      </c>
      <c r="X236" s="27">
        <v>185</v>
      </c>
      <c r="Y236" s="27">
        <v>165</v>
      </c>
      <c r="Z236" s="27">
        <v>148</v>
      </c>
      <c r="AA236" s="27">
        <v>146</v>
      </c>
      <c r="AB236" s="27">
        <v>0</v>
      </c>
      <c r="AD236" s="37">
        <v>0</v>
      </c>
      <c r="AE236" s="37">
        <v>0</v>
      </c>
      <c r="AF236" s="37">
        <v>0</v>
      </c>
      <c r="AG236" s="37">
        <v>0</v>
      </c>
      <c r="AH236" s="37"/>
      <c r="AI236" s="38">
        <f t="shared" ca="1" si="87"/>
        <v>146</v>
      </c>
      <c r="AJ236" s="39">
        <v>4</v>
      </c>
      <c r="AK236" s="40">
        <v>498.18062600000002</v>
      </c>
      <c r="AL236" s="41">
        <v>185</v>
      </c>
      <c r="AM236" s="32">
        <v>535</v>
      </c>
      <c r="AN236" s="38" t="str">
        <f t="shared" si="88"/>
        <v>-</v>
      </c>
      <c r="AO236" s="38" t="str">
        <f t="shared" si="89"/>
        <v>-</v>
      </c>
      <c r="AP236" s="38" t="str">
        <f t="shared" si="90"/>
        <v>-</v>
      </c>
      <c r="AQ236" s="39"/>
      <c r="AR236" s="39"/>
      <c r="AS236" s="39"/>
      <c r="AT236" s="30"/>
      <c r="AU236" s="26"/>
      <c r="AV236" s="1"/>
    </row>
    <row r="237" spans="1:48" ht="15" x14ac:dyDescent="0.25">
      <c r="A237" s="64">
        <v>12</v>
      </c>
      <c r="B237" s="64">
        <v>12</v>
      </c>
      <c r="C237" s="64" t="s">
        <v>195</v>
      </c>
      <c r="D237" s="29" t="s">
        <v>144</v>
      </c>
      <c r="E237" s="29"/>
      <c r="F237" s="27">
        <v>166</v>
      </c>
      <c r="G237" s="27"/>
      <c r="H237" s="27">
        <v>176</v>
      </c>
      <c r="I237" s="27">
        <v>233</v>
      </c>
      <c r="J237" s="27"/>
      <c r="K237" s="32">
        <f t="shared" si="78"/>
        <v>575</v>
      </c>
      <c r="L237" s="32" t="s">
        <v>1133</v>
      </c>
      <c r="M237" s="32"/>
      <c r="N237" s="33">
        <f t="shared" si="79"/>
        <v>575.0231</v>
      </c>
      <c r="O237" s="32">
        <f t="shared" si="80"/>
        <v>3</v>
      </c>
      <c r="P237" s="32">
        <f t="shared" ca="1" si="81"/>
        <v>0</v>
      </c>
      <c r="Q237" s="34" t="s">
        <v>87</v>
      </c>
      <c r="R237" s="35">
        <f t="shared" si="82"/>
        <v>0</v>
      </c>
      <c r="S237" s="36">
        <f t="shared" si="83"/>
        <v>575.25225999999998</v>
      </c>
      <c r="T237" s="36">
        <f t="shared" si="84"/>
        <v>575.25225999999998</v>
      </c>
      <c r="U237" s="35">
        <f t="shared" si="85"/>
        <v>0</v>
      </c>
      <c r="V237" s="35">
        <f t="shared" si="86"/>
        <v>575.25225999999998</v>
      </c>
      <c r="W237" s="29">
        <v>233</v>
      </c>
      <c r="X237" s="27">
        <v>176</v>
      </c>
      <c r="Y237" s="27">
        <v>166</v>
      </c>
      <c r="Z237" s="27">
        <v>0</v>
      </c>
      <c r="AA237" s="27">
        <v>0</v>
      </c>
      <c r="AB237" s="27">
        <v>0</v>
      </c>
      <c r="AD237" s="37">
        <v>0</v>
      </c>
      <c r="AE237" s="37">
        <v>0</v>
      </c>
      <c r="AF237" s="37">
        <v>0</v>
      </c>
      <c r="AG237" s="37">
        <v>0</v>
      </c>
      <c r="AH237" s="37"/>
      <c r="AI237" s="38">
        <f t="shared" ca="1" si="87"/>
        <v>0</v>
      </c>
      <c r="AJ237" s="39">
        <v>2</v>
      </c>
      <c r="AK237" s="40">
        <v>342.16889999999995</v>
      </c>
      <c r="AL237" s="41">
        <v>176</v>
      </c>
      <c r="AM237" s="32">
        <v>518</v>
      </c>
      <c r="AN237" s="38" t="str">
        <f t="shared" si="88"/>
        <v>-</v>
      </c>
      <c r="AO237" s="38" t="str">
        <f t="shared" si="89"/>
        <v>-</v>
      </c>
      <c r="AP237" s="38" t="str">
        <f t="shared" si="90"/>
        <v>-</v>
      </c>
      <c r="AQ237" s="39"/>
      <c r="AR237" s="39"/>
      <c r="AS237" s="39"/>
      <c r="AT237" s="30"/>
      <c r="AU237" s="26"/>
      <c r="AV237" s="1"/>
    </row>
    <row r="238" spans="1:48" ht="15" x14ac:dyDescent="0.25">
      <c r="A238" s="64">
        <v>13</v>
      </c>
      <c r="B238" s="64">
        <v>13</v>
      </c>
      <c r="C238" s="64" t="s">
        <v>233</v>
      </c>
      <c r="D238" s="29" t="s">
        <v>102</v>
      </c>
      <c r="E238" s="29">
        <v>168</v>
      </c>
      <c r="F238" s="27">
        <v>172</v>
      </c>
      <c r="G238" s="27">
        <v>165</v>
      </c>
      <c r="H238" s="27"/>
      <c r="I238" s="27">
        <v>219</v>
      </c>
      <c r="J238" s="27"/>
      <c r="K238" s="32">
        <f t="shared" si="78"/>
        <v>559</v>
      </c>
      <c r="L238" s="32" t="s">
        <v>1133</v>
      </c>
      <c r="M238" s="32"/>
      <c r="N238" s="33">
        <f t="shared" si="79"/>
        <v>559.02319999999997</v>
      </c>
      <c r="O238" s="32">
        <f t="shared" si="80"/>
        <v>4</v>
      </c>
      <c r="P238" s="32">
        <f t="shared" ca="1" si="81"/>
        <v>0</v>
      </c>
      <c r="Q238" s="34" t="s">
        <v>87</v>
      </c>
      <c r="R238" s="35">
        <f t="shared" si="82"/>
        <v>0</v>
      </c>
      <c r="S238" s="36">
        <f t="shared" si="83"/>
        <v>559.2378799999999</v>
      </c>
      <c r="T238" s="36">
        <f t="shared" si="84"/>
        <v>559.23788000000002</v>
      </c>
      <c r="U238" s="35">
        <f t="shared" si="85"/>
        <v>0</v>
      </c>
      <c r="V238" s="35">
        <f t="shared" si="86"/>
        <v>559.23804500000006</v>
      </c>
      <c r="W238" s="29">
        <v>219</v>
      </c>
      <c r="X238" s="27">
        <v>172</v>
      </c>
      <c r="Y238" s="27">
        <v>168</v>
      </c>
      <c r="Z238" s="27">
        <v>165</v>
      </c>
      <c r="AA238" s="27">
        <v>0</v>
      </c>
      <c r="AB238" s="27">
        <v>0</v>
      </c>
      <c r="AD238" s="37">
        <v>0</v>
      </c>
      <c r="AE238" s="37">
        <v>0</v>
      </c>
      <c r="AF238" s="37">
        <v>0</v>
      </c>
      <c r="AG238" s="37">
        <v>0</v>
      </c>
      <c r="AH238" s="37"/>
      <c r="AI238" s="38">
        <f t="shared" ca="1" si="87"/>
        <v>165</v>
      </c>
      <c r="AJ238" s="39">
        <v>3</v>
      </c>
      <c r="AK238" s="40">
        <v>505.16815000000003</v>
      </c>
      <c r="AL238" s="41">
        <v>172</v>
      </c>
      <c r="AM238" s="32">
        <v>512</v>
      </c>
      <c r="AN238" s="38" t="str">
        <f t="shared" si="88"/>
        <v>-</v>
      </c>
      <c r="AO238" s="38" t="str">
        <f t="shared" si="89"/>
        <v>-</v>
      </c>
      <c r="AP238" s="38" t="str">
        <f t="shared" si="90"/>
        <v>-</v>
      </c>
      <c r="AQ238" s="39"/>
      <c r="AR238" s="39"/>
      <c r="AS238" s="39"/>
      <c r="AT238" s="30"/>
      <c r="AU238" s="26"/>
      <c r="AV238" s="1"/>
    </row>
    <row r="239" spans="1:48" ht="15" x14ac:dyDescent="0.25">
      <c r="A239" s="64">
        <v>14</v>
      </c>
      <c r="B239" s="64">
        <v>14</v>
      </c>
      <c r="C239" s="64" t="s">
        <v>542</v>
      </c>
      <c r="D239" s="29" t="s">
        <v>78</v>
      </c>
      <c r="E239" s="29">
        <v>171</v>
      </c>
      <c r="F239" s="27">
        <v>167</v>
      </c>
      <c r="G239" s="27"/>
      <c r="H239" s="27">
        <v>189</v>
      </c>
      <c r="I239" s="27"/>
      <c r="J239" s="27"/>
      <c r="K239" s="32">
        <f t="shared" si="78"/>
        <v>527</v>
      </c>
      <c r="L239" s="32" t="s">
        <v>1133</v>
      </c>
      <c r="M239" s="32"/>
      <c r="N239" s="33">
        <f t="shared" si="79"/>
        <v>527.02329999999995</v>
      </c>
      <c r="O239" s="32">
        <f t="shared" si="80"/>
        <v>3</v>
      </c>
      <c r="P239" s="32">
        <f t="shared" ca="1" si="81"/>
        <v>0</v>
      </c>
      <c r="Q239" s="34" t="s">
        <v>87</v>
      </c>
      <c r="R239" s="35">
        <f t="shared" si="82"/>
        <v>0</v>
      </c>
      <c r="S239" s="36">
        <f t="shared" si="83"/>
        <v>527.20776999999998</v>
      </c>
      <c r="T239" s="36">
        <f t="shared" si="84"/>
        <v>527.20776999999998</v>
      </c>
      <c r="U239" s="35">
        <f t="shared" si="85"/>
        <v>0</v>
      </c>
      <c r="V239" s="35">
        <f t="shared" si="86"/>
        <v>527.20776999999998</v>
      </c>
      <c r="W239" s="29">
        <v>189</v>
      </c>
      <c r="X239" s="27">
        <v>171</v>
      </c>
      <c r="Y239" s="27">
        <v>167</v>
      </c>
      <c r="Z239" s="27">
        <v>0</v>
      </c>
      <c r="AA239" s="27">
        <v>0</v>
      </c>
      <c r="AB239" s="27">
        <v>0</v>
      </c>
      <c r="AD239" s="37">
        <v>0</v>
      </c>
      <c r="AE239" s="37">
        <v>0</v>
      </c>
      <c r="AF239" s="37">
        <v>0</v>
      </c>
      <c r="AG239" s="37">
        <v>0</v>
      </c>
      <c r="AH239" s="37"/>
      <c r="AI239" s="38">
        <f t="shared" ca="1" si="87"/>
        <v>0</v>
      </c>
      <c r="AJ239" s="39">
        <v>3</v>
      </c>
      <c r="AK239" s="40">
        <v>527.18556999999998</v>
      </c>
      <c r="AL239" s="41">
        <v>189</v>
      </c>
      <c r="AM239" s="32">
        <v>549</v>
      </c>
      <c r="AN239" s="38" t="str">
        <f t="shared" si="88"/>
        <v>-</v>
      </c>
      <c r="AO239" s="38" t="str">
        <f t="shared" si="89"/>
        <v>-</v>
      </c>
      <c r="AP239" s="38" t="str">
        <f t="shared" si="90"/>
        <v>-</v>
      </c>
      <c r="AQ239" s="39"/>
      <c r="AR239" s="39"/>
      <c r="AS239" s="39"/>
      <c r="AT239" s="30"/>
      <c r="AU239" s="26"/>
      <c r="AV239" s="1"/>
    </row>
    <row r="240" spans="1:48" ht="15" x14ac:dyDescent="0.25">
      <c r="A240" s="64">
        <v>15</v>
      </c>
      <c r="B240" s="64">
        <v>15</v>
      </c>
      <c r="C240" s="64" t="s">
        <v>202</v>
      </c>
      <c r="D240" s="29" t="s">
        <v>49</v>
      </c>
      <c r="E240" s="29"/>
      <c r="F240" s="27">
        <v>151</v>
      </c>
      <c r="G240" s="27">
        <v>134</v>
      </c>
      <c r="H240" s="27"/>
      <c r="I240" s="27">
        <v>231</v>
      </c>
      <c r="J240" s="27"/>
      <c r="K240" s="32">
        <f t="shared" si="78"/>
        <v>516</v>
      </c>
      <c r="L240" s="32" t="s">
        <v>1133</v>
      </c>
      <c r="M240" s="32"/>
      <c r="N240" s="33">
        <f t="shared" si="79"/>
        <v>516.02340000000004</v>
      </c>
      <c r="O240" s="32">
        <f t="shared" si="80"/>
        <v>3</v>
      </c>
      <c r="P240" s="32">
        <f t="shared" ca="1" si="81"/>
        <v>0</v>
      </c>
      <c r="Q240" s="34" t="s">
        <v>87</v>
      </c>
      <c r="R240" s="35">
        <f t="shared" si="82"/>
        <v>0</v>
      </c>
      <c r="S240" s="36">
        <f t="shared" si="83"/>
        <v>516.24743999999998</v>
      </c>
      <c r="T240" s="36">
        <f t="shared" si="84"/>
        <v>516.24743999999998</v>
      </c>
      <c r="U240" s="35">
        <f t="shared" si="85"/>
        <v>0</v>
      </c>
      <c r="V240" s="35">
        <f t="shared" si="86"/>
        <v>516.24743999999998</v>
      </c>
      <c r="W240" s="29">
        <v>231</v>
      </c>
      <c r="X240" s="27">
        <v>151</v>
      </c>
      <c r="Y240" s="27">
        <v>134</v>
      </c>
      <c r="Z240" s="27">
        <v>0</v>
      </c>
      <c r="AA240" s="27">
        <v>0</v>
      </c>
      <c r="AB240" s="27">
        <v>0</v>
      </c>
      <c r="AD240" s="37">
        <v>0</v>
      </c>
      <c r="AE240" s="37">
        <v>0</v>
      </c>
      <c r="AF240" s="37">
        <v>0</v>
      </c>
      <c r="AG240" s="37">
        <v>0</v>
      </c>
      <c r="AH240" s="37"/>
      <c r="AI240" s="38">
        <f t="shared" ca="1" si="87"/>
        <v>134</v>
      </c>
      <c r="AJ240" s="39">
        <v>2</v>
      </c>
      <c r="AK240" s="40">
        <v>285.1404</v>
      </c>
      <c r="AL240" s="41">
        <v>151</v>
      </c>
      <c r="AM240" s="32">
        <v>436</v>
      </c>
      <c r="AN240" s="38" t="str">
        <f t="shared" si="88"/>
        <v>-</v>
      </c>
      <c r="AO240" s="38" t="str">
        <f t="shared" si="89"/>
        <v>-</v>
      </c>
      <c r="AP240" s="38" t="str">
        <f t="shared" si="90"/>
        <v>-</v>
      </c>
      <c r="AQ240" s="39"/>
      <c r="AR240" s="39"/>
      <c r="AS240" s="39"/>
      <c r="AT240" s="30"/>
      <c r="AU240" s="26"/>
      <c r="AV240" s="1"/>
    </row>
    <row r="241" spans="1:48" ht="15" x14ac:dyDescent="0.25">
      <c r="A241" s="64">
        <v>16</v>
      </c>
      <c r="B241" s="64">
        <v>16</v>
      </c>
      <c r="C241" s="64" t="s">
        <v>543</v>
      </c>
      <c r="D241" s="29" t="s">
        <v>78</v>
      </c>
      <c r="E241" s="29">
        <v>174</v>
      </c>
      <c r="F241" s="27">
        <v>170</v>
      </c>
      <c r="G241" s="27">
        <v>157</v>
      </c>
      <c r="H241" s="27"/>
      <c r="I241" s="27"/>
      <c r="J241" s="27"/>
      <c r="K241" s="32">
        <f t="shared" si="78"/>
        <v>501</v>
      </c>
      <c r="L241" s="32" t="s">
        <v>1133</v>
      </c>
      <c r="M241" s="32"/>
      <c r="N241" s="33">
        <f t="shared" si="79"/>
        <v>501.02350000000001</v>
      </c>
      <c r="O241" s="32">
        <f t="shared" si="80"/>
        <v>3</v>
      </c>
      <c r="P241" s="32">
        <f t="shared" ca="1" si="81"/>
        <v>0</v>
      </c>
      <c r="Q241" s="34" t="s">
        <v>87</v>
      </c>
      <c r="R241" s="35">
        <f t="shared" si="82"/>
        <v>0</v>
      </c>
      <c r="S241" s="36">
        <f t="shared" si="83"/>
        <v>501.19256999999999</v>
      </c>
      <c r="T241" s="36">
        <f t="shared" si="84"/>
        <v>501.19256999999999</v>
      </c>
      <c r="U241" s="35">
        <f t="shared" si="85"/>
        <v>0</v>
      </c>
      <c r="V241" s="35">
        <f t="shared" si="86"/>
        <v>501.19256999999999</v>
      </c>
      <c r="W241" s="29">
        <v>174</v>
      </c>
      <c r="X241" s="27">
        <v>170</v>
      </c>
      <c r="Y241" s="27">
        <v>157</v>
      </c>
      <c r="Z241" s="27">
        <v>0</v>
      </c>
      <c r="AA241" s="27">
        <v>0</v>
      </c>
      <c r="AB241" s="27">
        <v>0</v>
      </c>
      <c r="AD241" s="37">
        <v>0</v>
      </c>
      <c r="AE241" s="37">
        <v>0</v>
      </c>
      <c r="AF241" s="37">
        <v>0</v>
      </c>
      <c r="AG241" s="37">
        <v>0</v>
      </c>
      <c r="AH241" s="37"/>
      <c r="AI241" s="38">
        <f t="shared" ca="1" si="87"/>
        <v>157</v>
      </c>
      <c r="AJ241" s="39">
        <v>3</v>
      </c>
      <c r="AK241" s="40">
        <v>501.17016999999998</v>
      </c>
      <c r="AL241" s="41">
        <v>174</v>
      </c>
      <c r="AM241" s="32">
        <v>518</v>
      </c>
      <c r="AN241" s="38" t="str">
        <f t="shared" si="88"/>
        <v>-</v>
      </c>
      <c r="AO241" s="38" t="str">
        <f t="shared" si="89"/>
        <v>-</v>
      </c>
      <c r="AP241" s="38" t="str">
        <f t="shared" si="90"/>
        <v>-</v>
      </c>
      <c r="AQ241" s="39"/>
      <c r="AR241" s="39"/>
      <c r="AS241" s="39"/>
      <c r="AT241" s="30"/>
      <c r="AU241" s="26"/>
      <c r="AV241" s="1"/>
    </row>
    <row r="242" spans="1:48" ht="15" x14ac:dyDescent="0.25">
      <c r="A242" s="64">
        <v>17</v>
      </c>
      <c r="B242" s="64">
        <v>17</v>
      </c>
      <c r="C242" s="64" t="s">
        <v>544</v>
      </c>
      <c r="D242" s="29" t="s">
        <v>42</v>
      </c>
      <c r="E242" s="29"/>
      <c r="F242" s="27">
        <v>263</v>
      </c>
      <c r="G242" s="27">
        <v>228</v>
      </c>
      <c r="H242" s="27"/>
      <c r="I242" s="27"/>
      <c r="J242" s="27"/>
      <c r="K242" s="32">
        <f t="shared" si="78"/>
        <v>491</v>
      </c>
      <c r="L242" s="32" t="s">
        <v>1133</v>
      </c>
      <c r="M242" s="32"/>
      <c r="N242" s="33">
        <f t="shared" si="79"/>
        <v>491.02359999999999</v>
      </c>
      <c r="O242" s="32">
        <f t="shared" si="80"/>
        <v>2</v>
      </c>
      <c r="P242" s="32">
        <f t="shared" ca="1" si="81"/>
        <v>0</v>
      </c>
      <c r="Q242" s="34" t="s">
        <v>87</v>
      </c>
      <c r="R242" s="35">
        <f t="shared" si="82"/>
        <v>0</v>
      </c>
      <c r="S242" s="36">
        <f t="shared" si="83"/>
        <v>491.28579999999999</v>
      </c>
      <c r="T242" s="36">
        <f t="shared" si="84"/>
        <v>491.28579999999999</v>
      </c>
      <c r="U242" s="35">
        <f t="shared" si="85"/>
        <v>0</v>
      </c>
      <c r="V242" s="35">
        <f t="shared" si="86"/>
        <v>491.28579999999999</v>
      </c>
      <c r="W242" s="29">
        <v>263</v>
      </c>
      <c r="X242" s="27">
        <v>228</v>
      </c>
      <c r="Y242" s="27">
        <v>0</v>
      </c>
      <c r="Z242" s="27">
        <v>0</v>
      </c>
      <c r="AA242" s="27">
        <v>0</v>
      </c>
      <c r="AB242" s="27">
        <v>0</v>
      </c>
      <c r="AD242" s="37">
        <v>0</v>
      </c>
      <c r="AE242" s="37">
        <v>0</v>
      </c>
      <c r="AF242" s="37">
        <v>0</v>
      </c>
      <c r="AG242" s="37">
        <v>0</v>
      </c>
      <c r="AH242" s="37"/>
      <c r="AI242" s="38">
        <f t="shared" ca="1" si="87"/>
        <v>228</v>
      </c>
      <c r="AJ242" s="39">
        <v>2</v>
      </c>
      <c r="AK242" s="40">
        <v>491.26319999999998</v>
      </c>
      <c r="AL242" s="41">
        <v>263</v>
      </c>
      <c r="AM242" s="32">
        <v>754</v>
      </c>
      <c r="AN242" s="38" t="str">
        <f t="shared" si="88"/>
        <v>-</v>
      </c>
      <c r="AO242" s="38" t="str">
        <f t="shared" si="89"/>
        <v>-</v>
      </c>
      <c r="AP242" s="38" t="str">
        <f t="shared" si="90"/>
        <v>-</v>
      </c>
      <c r="AQ242" s="39" t="s">
        <v>536</v>
      </c>
      <c r="AR242" s="39" t="s">
        <v>537</v>
      </c>
      <c r="AS242" s="39" t="s">
        <v>538</v>
      </c>
      <c r="AT242" s="30"/>
      <c r="AU242" s="26"/>
      <c r="AV242" s="1"/>
    </row>
    <row r="243" spans="1:48" ht="15" x14ac:dyDescent="0.25">
      <c r="A243" s="64">
        <v>18</v>
      </c>
      <c r="B243" s="64">
        <v>18</v>
      </c>
      <c r="C243" s="64" t="s">
        <v>545</v>
      </c>
      <c r="D243" s="29" t="s">
        <v>85</v>
      </c>
      <c r="E243" s="29"/>
      <c r="F243" s="27">
        <v>246</v>
      </c>
      <c r="G243" s="27">
        <v>236</v>
      </c>
      <c r="H243" s="27"/>
      <c r="I243" s="27"/>
      <c r="J243" s="27"/>
      <c r="K243" s="32">
        <f t="shared" si="78"/>
        <v>482</v>
      </c>
      <c r="L243" s="32" t="s">
        <v>1133</v>
      </c>
      <c r="M243" s="32"/>
      <c r="N243" s="33">
        <f t="shared" si="79"/>
        <v>482.02370000000002</v>
      </c>
      <c r="O243" s="32">
        <f t="shared" si="80"/>
        <v>2</v>
      </c>
      <c r="P243" s="32">
        <f t="shared" ca="1" si="81"/>
        <v>0</v>
      </c>
      <c r="Q243" s="34" t="s">
        <v>87</v>
      </c>
      <c r="R243" s="35">
        <f t="shared" si="82"/>
        <v>0</v>
      </c>
      <c r="S243" s="36">
        <f t="shared" si="83"/>
        <v>482.26959999999997</v>
      </c>
      <c r="T243" s="36">
        <f t="shared" si="84"/>
        <v>482.26959999999997</v>
      </c>
      <c r="U243" s="35">
        <f t="shared" si="85"/>
        <v>0</v>
      </c>
      <c r="V243" s="35">
        <f t="shared" si="86"/>
        <v>482.26959999999997</v>
      </c>
      <c r="W243" s="29">
        <v>246</v>
      </c>
      <c r="X243" s="27">
        <v>236</v>
      </c>
      <c r="Y243" s="27">
        <v>0</v>
      </c>
      <c r="Z243" s="27">
        <v>0</v>
      </c>
      <c r="AA243" s="27">
        <v>0</v>
      </c>
      <c r="AB243" s="27">
        <v>0</v>
      </c>
      <c r="AD243" s="37">
        <v>0</v>
      </c>
      <c r="AE243" s="37">
        <v>0</v>
      </c>
      <c r="AF243" s="37">
        <v>0</v>
      </c>
      <c r="AG243" s="37">
        <v>0</v>
      </c>
      <c r="AH243" s="37"/>
      <c r="AI243" s="38">
        <f t="shared" ca="1" si="87"/>
        <v>236</v>
      </c>
      <c r="AJ243" s="39">
        <v>2</v>
      </c>
      <c r="AK243" s="40">
        <v>482.24689999999998</v>
      </c>
      <c r="AL243" s="41">
        <v>246</v>
      </c>
      <c r="AM243" s="32">
        <v>728</v>
      </c>
      <c r="AN243" s="38" t="str">
        <f t="shared" si="88"/>
        <v>-</v>
      </c>
      <c r="AO243" s="38" t="str">
        <f t="shared" si="89"/>
        <v>-</v>
      </c>
      <c r="AP243" s="38" t="str">
        <f t="shared" si="90"/>
        <v>-</v>
      </c>
      <c r="AQ243" s="39" t="s">
        <v>536</v>
      </c>
      <c r="AR243" s="39" t="s">
        <v>537</v>
      </c>
      <c r="AS243" s="39" t="s">
        <v>538</v>
      </c>
      <c r="AT243" s="30"/>
      <c r="AU243" s="26"/>
      <c r="AV243" s="1"/>
    </row>
    <row r="244" spans="1:48" ht="15" x14ac:dyDescent="0.25">
      <c r="A244" s="64">
        <v>19</v>
      </c>
      <c r="B244" s="64">
        <v>19</v>
      </c>
      <c r="C244" s="64" t="s">
        <v>280</v>
      </c>
      <c r="D244" s="29" t="s">
        <v>78</v>
      </c>
      <c r="E244" s="29">
        <v>129</v>
      </c>
      <c r="F244" s="27"/>
      <c r="G244" s="27">
        <v>98</v>
      </c>
      <c r="H244" s="27">
        <v>152</v>
      </c>
      <c r="I244" s="27">
        <v>200</v>
      </c>
      <c r="J244" s="27"/>
      <c r="K244" s="32">
        <f t="shared" si="78"/>
        <v>481</v>
      </c>
      <c r="L244" s="32" t="s">
        <v>1133</v>
      </c>
      <c r="M244" s="32"/>
      <c r="N244" s="33">
        <f t="shared" si="79"/>
        <v>481.02379999999999</v>
      </c>
      <c r="O244" s="32">
        <f t="shared" si="80"/>
        <v>4</v>
      </c>
      <c r="P244" s="32">
        <f t="shared" ca="1" si="81"/>
        <v>0</v>
      </c>
      <c r="Q244" s="34" t="s">
        <v>87</v>
      </c>
      <c r="R244" s="35">
        <f t="shared" si="82"/>
        <v>0</v>
      </c>
      <c r="S244" s="36">
        <f t="shared" si="83"/>
        <v>481.21649000000002</v>
      </c>
      <c r="T244" s="36">
        <f t="shared" si="84"/>
        <v>481.21648999999996</v>
      </c>
      <c r="U244" s="35">
        <f t="shared" si="85"/>
        <v>0</v>
      </c>
      <c r="V244" s="35">
        <f t="shared" si="86"/>
        <v>481.21658799999994</v>
      </c>
      <c r="W244" s="29">
        <v>200</v>
      </c>
      <c r="X244" s="27">
        <v>152</v>
      </c>
      <c r="Y244" s="27">
        <v>129</v>
      </c>
      <c r="Z244" s="27">
        <v>98</v>
      </c>
      <c r="AA244" s="27">
        <v>0</v>
      </c>
      <c r="AB244" s="27">
        <v>0</v>
      </c>
      <c r="AD244" s="37">
        <v>0</v>
      </c>
      <c r="AE244" s="37">
        <v>0</v>
      </c>
      <c r="AF244" s="37">
        <v>0</v>
      </c>
      <c r="AG244" s="37">
        <v>0</v>
      </c>
      <c r="AH244" s="37"/>
      <c r="AI244" s="38">
        <f t="shared" ca="1" si="87"/>
        <v>98</v>
      </c>
      <c r="AJ244" s="39">
        <v>3</v>
      </c>
      <c r="AK244" s="40">
        <v>379.14258000000001</v>
      </c>
      <c r="AL244" s="41">
        <v>152</v>
      </c>
      <c r="AM244" s="32">
        <v>433</v>
      </c>
      <c r="AN244" s="38" t="str">
        <f t="shared" si="88"/>
        <v>-</v>
      </c>
      <c r="AO244" s="38" t="str">
        <f t="shared" si="89"/>
        <v>-</v>
      </c>
      <c r="AP244" s="38" t="str">
        <f t="shared" si="90"/>
        <v>-</v>
      </c>
      <c r="AQ244" s="39"/>
      <c r="AR244" s="39"/>
      <c r="AS244" s="39"/>
      <c r="AT244" s="30"/>
      <c r="AU244" s="26"/>
      <c r="AV244" s="1"/>
    </row>
    <row r="245" spans="1:48" ht="15" x14ac:dyDescent="0.25">
      <c r="A245" s="64">
        <v>20</v>
      </c>
      <c r="B245" s="64">
        <v>20</v>
      </c>
      <c r="C245" s="64" t="s">
        <v>546</v>
      </c>
      <c r="D245" s="29" t="s">
        <v>167</v>
      </c>
      <c r="E245" s="29">
        <v>160</v>
      </c>
      <c r="F245" s="27"/>
      <c r="G245" s="27">
        <v>139</v>
      </c>
      <c r="H245" s="27">
        <v>181</v>
      </c>
      <c r="I245" s="27"/>
      <c r="J245" s="27"/>
      <c r="K245" s="32">
        <f t="shared" si="78"/>
        <v>480</v>
      </c>
      <c r="L245" s="32" t="s">
        <v>1133</v>
      </c>
      <c r="M245" s="32"/>
      <c r="N245" s="33">
        <f t="shared" si="79"/>
        <v>480.02390000000003</v>
      </c>
      <c r="O245" s="32">
        <f t="shared" si="80"/>
        <v>3</v>
      </c>
      <c r="P245" s="32">
        <f t="shared" ca="1" si="81"/>
        <v>0</v>
      </c>
      <c r="Q245" s="34" t="s">
        <v>87</v>
      </c>
      <c r="R245" s="35">
        <f t="shared" si="82"/>
        <v>0</v>
      </c>
      <c r="S245" s="36">
        <f t="shared" si="83"/>
        <v>480.19839000000002</v>
      </c>
      <c r="T245" s="36">
        <f t="shared" si="84"/>
        <v>480.19839000000002</v>
      </c>
      <c r="U245" s="35">
        <f t="shared" si="85"/>
        <v>0</v>
      </c>
      <c r="V245" s="35">
        <f t="shared" si="86"/>
        <v>480.19839000000002</v>
      </c>
      <c r="W245" s="29">
        <v>181</v>
      </c>
      <c r="X245" s="27">
        <v>160</v>
      </c>
      <c r="Y245" s="27">
        <v>139</v>
      </c>
      <c r="Z245" s="27">
        <v>0</v>
      </c>
      <c r="AA245" s="27">
        <v>0</v>
      </c>
      <c r="AB245" s="27">
        <v>0</v>
      </c>
      <c r="AD245" s="37">
        <v>0</v>
      </c>
      <c r="AE245" s="37">
        <v>0</v>
      </c>
      <c r="AF245" s="37">
        <v>0</v>
      </c>
      <c r="AG245" s="37">
        <v>0</v>
      </c>
      <c r="AH245" s="37"/>
      <c r="AI245" s="38">
        <f t="shared" ca="1" si="87"/>
        <v>139</v>
      </c>
      <c r="AJ245" s="39">
        <v>3</v>
      </c>
      <c r="AK245" s="40">
        <v>480.17559</v>
      </c>
      <c r="AL245" s="41">
        <v>181</v>
      </c>
      <c r="AM245" s="32">
        <v>522</v>
      </c>
      <c r="AN245" s="38" t="str">
        <f t="shared" si="88"/>
        <v>-</v>
      </c>
      <c r="AO245" s="38" t="str">
        <f t="shared" si="89"/>
        <v>-</v>
      </c>
      <c r="AP245" s="38" t="str">
        <f t="shared" si="90"/>
        <v>-</v>
      </c>
      <c r="AQ245" s="39"/>
      <c r="AR245" s="39"/>
      <c r="AS245" s="39"/>
      <c r="AT245" s="30"/>
      <c r="AU245" s="26"/>
      <c r="AV245" s="1"/>
    </row>
    <row r="246" spans="1:48" ht="15" x14ac:dyDescent="0.25">
      <c r="A246" s="64">
        <v>21</v>
      </c>
      <c r="B246" s="64">
        <v>21</v>
      </c>
      <c r="C246" s="64" t="s">
        <v>547</v>
      </c>
      <c r="D246" s="29" t="s">
        <v>42</v>
      </c>
      <c r="E246" s="29">
        <v>179</v>
      </c>
      <c r="F246" s="27"/>
      <c r="G246" s="27">
        <v>123</v>
      </c>
      <c r="H246" s="27">
        <v>173</v>
      </c>
      <c r="I246" s="27"/>
      <c r="J246" s="27"/>
      <c r="K246" s="32">
        <f t="shared" si="78"/>
        <v>475</v>
      </c>
      <c r="L246" s="32" t="s">
        <v>1133</v>
      </c>
      <c r="M246" s="32"/>
      <c r="N246" s="33">
        <f t="shared" si="79"/>
        <v>475.024</v>
      </c>
      <c r="O246" s="32">
        <f t="shared" si="80"/>
        <v>3</v>
      </c>
      <c r="P246" s="32">
        <f t="shared" ca="1" si="81"/>
        <v>0</v>
      </c>
      <c r="Q246" s="34" t="s">
        <v>87</v>
      </c>
      <c r="R246" s="35">
        <f t="shared" si="82"/>
        <v>0</v>
      </c>
      <c r="S246" s="36">
        <f t="shared" si="83"/>
        <v>475.19752999999997</v>
      </c>
      <c r="T246" s="36">
        <f t="shared" si="84"/>
        <v>475.19752999999997</v>
      </c>
      <c r="U246" s="35">
        <f t="shared" si="85"/>
        <v>0</v>
      </c>
      <c r="V246" s="35">
        <f t="shared" si="86"/>
        <v>475.19752999999997</v>
      </c>
      <c r="W246" s="29">
        <v>179</v>
      </c>
      <c r="X246" s="27">
        <v>173</v>
      </c>
      <c r="Y246" s="27">
        <v>123</v>
      </c>
      <c r="Z246" s="27">
        <v>0</v>
      </c>
      <c r="AA246" s="27">
        <v>0</v>
      </c>
      <c r="AB246" s="27">
        <v>0</v>
      </c>
      <c r="AD246" s="37">
        <v>0</v>
      </c>
      <c r="AE246" s="37">
        <v>0</v>
      </c>
      <c r="AF246" s="37">
        <v>0</v>
      </c>
      <c r="AG246" s="37">
        <v>0</v>
      </c>
      <c r="AH246" s="37"/>
      <c r="AI246" s="38">
        <f t="shared" ca="1" si="87"/>
        <v>123</v>
      </c>
      <c r="AJ246" s="39">
        <v>3</v>
      </c>
      <c r="AK246" s="40">
        <v>475.17462999999998</v>
      </c>
      <c r="AL246" s="41">
        <v>179</v>
      </c>
      <c r="AM246" s="32">
        <v>531</v>
      </c>
      <c r="AN246" s="38" t="str">
        <f t="shared" si="88"/>
        <v>-</v>
      </c>
      <c r="AO246" s="38" t="str">
        <f t="shared" si="89"/>
        <v>-</v>
      </c>
      <c r="AP246" s="38" t="str">
        <f t="shared" si="90"/>
        <v>-</v>
      </c>
      <c r="AQ246" s="39"/>
      <c r="AR246" s="39"/>
      <c r="AS246" s="39"/>
      <c r="AT246" s="30"/>
      <c r="AU246" s="26"/>
      <c r="AV246" s="1"/>
    </row>
    <row r="247" spans="1:48" ht="15" x14ac:dyDescent="0.25">
      <c r="A247" s="64">
        <v>22</v>
      </c>
      <c r="B247" s="64">
        <v>22</v>
      </c>
      <c r="C247" s="64" t="s">
        <v>289</v>
      </c>
      <c r="D247" s="29" t="s">
        <v>102</v>
      </c>
      <c r="E247" s="29">
        <v>113</v>
      </c>
      <c r="F247" s="27">
        <v>122</v>
      </c>
      <c r="G247" s="27">
        <v>93</v>
      </c>
      <c r="H247" s="27">
        <v>149</v>
      </c>
      <c r="I247" s="27">
        <v>196</v>
      </c>
      <c r="J247" s="27"/>
      <c r="K247" s="32">
        <f t="shared" si="78"/>
        <v>467</v>
      </c>
      <c r="L247" s="32" t="s">
        <v>1133</v>
      </c>
      <c r="M247" s="32"/>
      <c r="N247" s="33">
        <f t="shared" si="79"/>
        <v>467.02409999999998</v>
      </c>
      <c r="O247" s="32">
        <f t="shared" si="80"/>
        <v>5</v>
      </c>
      <c r="P247" s="32">
        <f t="shared" ca="1" si="81"/>
        <v>0</v>
      </c>
      <c r="Q247" s="34" t="s">
        <v>87</v>
      </c>
      <c r="R247" s="35">
        <f t="shared" si="82"/>
        <v>0</v>
      </c>
      <c r="S247" s="36">
        <f t="shared" si="83"/>
        <v>467.21211999999997</v>
      </c>
      <c r="T247" s="36">
        <f t="shared" si="84"/>
        <v>467.21212000000003</v>
      </c>
      <c r="U247" s="35">
        <f t="shared" si="85"/>
        <v>0</v>
      </c>
      <c r="V247" s="35">
        <f t="shared" si="86"/>
        <v>467.21224230000001</v>
      </c>
      <c r="W247" s="29">
        <v>196</v>
      </c>
      <c r="X247" s="27">
        <v>149</v>
      </c>
      <c r="Y247" s="27">
        <v>122</v>
      </c>
      <c r="Z247" s="27">
        <v>113</v>
      </c>
      <c r="AA247" s="27">
        <v>93</v>
      </c>
      <c r="AB247" s="27">
        <v>0</v>
      </c>
      <c r="AD247" s="37">
        <v>0</v>
      </c>
      <c r="AE247" s="37">
        <v>0</v>
      </c>
      <c r="AF247" s="37">
        <v>0</v>
      </c>
      <c r="AG247" s="37">
        <v>0</v>
      </c>
      <c r="AH247" s="37"/>
      <c r="AI247" s="38">
        <f t="shared" ca="1" si="87"/>
        <v>93</v>
      </c>
      <c r="AJ247" s="39">
        <v>4</v>
      </c>
      <c r="AK247" s="40">
        <v>384.13922300000002</v>
      </c>
      <c r="AL247" s="41">
        <v>149</v>
      </c>
      <c r="AM247" s="32">
        <v>420</v>
      </c>
      <c r="AN247" s="38" t="str">
        <f t="shared" si="88"/>
        <v>-</v>
      </c>
      <c r="AO247" s="38" t="str">
        <f t="shared" si="89"/>
        <v>-</v>
      </c>
      <c r="AP247" s="38" t="str">
        <f t="shared" si="90"/>
        <v>-</v>
      </c>
      <c r="AQ247" s="39"/>
      <c r="AR247" s="39"/>
      <c r="AS247" s="39"/>
      <c r="AT247" s="30"/>
      <c r="AU247" s="26"/>
      <c r="AV247" s="1"/>
    </row>
    <row r="248" spans="1:48" ht="15" x14ac:dyDescent="0.25">
      <c r="A248" s="64">
        <v>23</v>
      </c>
      <c r="B248" s="64">
        <v>23</v>
      </c>
      <c r="C248" s="64" t="s">
        <v>548</v>
      </c>
      <c r="D248" s="29" t="s">
        <v>78</v>
      </c>
      <c r="E248" s="29">
        <v>148</v>
      </c>
      <c r="F248" s="27"/>
      <c r="G248" s="27">
        <v>126</v>
      </c>
      <c r="H248" s="27">
        <v>183</v>
      </c>
      <c r="I248" s="27"/>
      <c r="J248" s="27"/>
      <c r="K248" s="32">
        <f t="shared" si="78"/>
        <v>457</v>
      </c>
      <c r="L248" s="32" t="s">
        <v>1133</v>
      </c>
      <c r="M248" s="32"/>
      <c r="N248" s="33">
        <f t="shared" si="79"/>
        <v>457.02420000000001</v>
      </c>
      <c r="O248" s="32">
        <f t="shared" si="80"/>
        <v>3</v>
      </c>
      <c r="P248" s="32">
        <f t="shared" ca="1" si="81"/>
        <v>0</v>
      </c>
      <c r="Q248" s="34" t="s">
        <v>87</v>
      </c>
      <c r="R248" s="35">
        <f t="shared" si="82"/>
        <v>0</v>
      </c>
      <c r="S248" s="36">
        <f t="shared" si="83"/>
        <v>457.19906000000003</v>
      </c>
      <c r="T248" s="36">
        <f t="shared" si="84"/>
        <v>457.19905999999997</v>
      </c>
      <c r="U248" s="35">
        <f t="shared" si="85"/>
        <v>0</v>
      </c>
      <c r="V248" s="35">
        <f t="shared" si="86"/>
        <v>457.19905999999997</v>
      </c>
      <c r="W248" s="29">
        <v>183</v>
      </c>
      <c r="X248" s="27">
        <v>148</v>
      </c>
      <c r="Y248" s="27">
        <v>126</v>
      </c>
      <c r="Z248" s="27">
        <v>0</v>
      </c>
      <c r="AA248" s="27">
        <v>0</v>
      </c>
      <c r="AB248" s="27">
        <v>0</v>
      </c>
      <c r="AD248" s="37">
        <v>0</v>
      </c>
      <c r="AE248" s="37">
        <v>0</v>
      </c>
      <c r="AF248" s="37">
        <v>0</v>
      </c>
      <c r="AG248" s="37">
        <v>0</v>
      </c>
      <c r="AH248" s="37"/>
      <c r="AI248" s="38">
        <f t="shared" ca="1" si="87"/>
        <v>126</v>
      </c>
      <c r="AJ248" s="39">
        <v>3</v>
      </c>
      <c r="AK248" s="40">
        <v>457.17605999999995</v>
      </c>
      <c r="AL248" s="41">
        <v>183</v>
      </c>
      <c r="AM248" s="32">
        <v>514</v>
      </c>
      <c r="AN248" s="38" t="str">
        <f t="shared" si="88"/>
        <v>-</v>
      </c>
      <c r="AO248" s="38" t="str">
        <f t="shared" si="89"/>
        <v>-</v>
      </c>
      <c r="AP248" s="38" t="str">
        <f t="shared" si="90"/>
        <v>-</v>
      </c>
      <c r="AQ248" s="39"/>
      <c r="AR248" s="39"/>
      <c r="AS248" s="39"/>
      <c r="AT248" s="30"/>
      <c r="AU248" s="26"/>
      <c r="AV248" s="1"/>
    </row>
    <row r="249" spans="1:48" ht="15" x14ac:dyDescent="0.25">
      <c r="A249" s="64">
        <v>24</v>
      </c>
      <c r="B249" s="64" t="s">
        <v>38</v>
      </c>
      <c r="C249" s="64" t="s">
        <v>288</v>
      </c>
      <c r="D249" s="29" t="s">
        <v>92</v>
      </c>
      <c r="E249" s="29">
        <v>127</v>
      </c>
      <c r="F249" s="27">
        <v>128</v>
      </c>
      <c r="G249" s="27">
        <v>96</v>
      </c>
      <c r="H249" s="27"/>
      <c r="I249" s="27">
        <v>197</v>
      </c>
      <c r="J249" s="27"/>
      <c r="K249" s="32">
        <f t="shared" si="78"/>
        <v>452</v>
      </c>
      <c r="L249" s="32" t="s">
        <v>1200</v>
      </c>
      <c r="M249" s="32"/>
      <c r="N249" s="33">
        <f t="shared" si="79"/>
        <v>452.02429999999998</v>
      </c>
      <c r="O249" s="32">
        <f t="shared" si="80"/>
        <v>4</v>
      </c>
      <c r="P249" s="32">
        <f t="shared" ca="1" si="81"/>
        <v>0</v>
      </c>
      <c r="Q249" s="34" t="s">
        <v>87</v>
      </c>
      <c r="R249" s="35">
        <f t="shared" si="82"/>
        <v>0</v>
      </c>
      <c r="S249" s="36">
        <f t="shared" si="83"/>
        <v>452.21106999999995</v>
      </c>
      <c r="T249" s="36">
        <f t="shared" si="84"/>
        <v>452.21107000000001</v>
      </c>
      <c r="U249" s="35">
        <f t="shared" si="85"/>
        <v>0</v>
      </c>
      <c r="V249" s="35">
        <f t="shared" si="86"/>
        <v>452.21116599999999</v>
      </c>
      <c r="W249" s="29">
        <v>197</v>
      </c>
      <c r="X249" s="27">
        <v>128</v>
      </c>
      <c r="Y249" s="27">
        <v>127</v>
      </c>
      <c r="Z249" s="27">
        <v>96</v>
      </c>
      <c r="AA249" s="27">
        <v>0</v>
      </c>
      <c r="AB249" s="27">
        <v>0</v>
      </c>
      <c r="AD249" s="37">
        <v>0</v>
      </c>
      <c r="AE249" s="37">
        <v>0</v>
      </c>
      <c r="AF249" s="37">
        <v>0</v>
      </c>
      <c r="AG249" s="37">
        <v>0</v>
      </c>
      <c r="AH249" s="37"/>
      <c r="AI249" s="38">
        <f t="shared" ca="1" si="87"/>
        <v>96</v>
      </c>
      <c r="AJ249" s="39">
        <v>3</v>
      </c>
      <c r="AK249" s="40">
        <v>351.11806000000001</v>
      </c>
      <c r="AL249" s="41">
        <v>128</v>
      </c>
      <c r="AM249" s="32">
        <v>0</v>
      </c>
      <c r="AN249" s="38" t="str">
        <f t="shared" si="88"/>
        <v>-</v>
      </c>
      <c r="AO249" s="38" t="str">
        <f t="shared" si="89"/>
        <v>-</v>
      </c>
      <c r="AP249" s="38" t="str">
        <f t="shared" si="90"/>
        <v>-</v>
      </c>
      <c r="AQ249" s="39"/>
      <c r="AR249" s="39"/>
      <c r="AS249" s="39"/>
      <c r="AT249" s="30"/>
      <c r="AU249" s="26"/>
      <c r="AV249" s="1"/>
    </row>
    <row r="250" spans="1:48" ht="15" x14ac:dyDescent="0.25">
      <c r="A250" s="64">
        <v>25</v>
      </c>
      <c r="B250" s="64">
        <v>24</v>
      </c>
      <c r="C250" s="64" t="s">
        <v>121</v>
      </c>
      <c r="D250" s="29" t="s">
        <v>52</v>
      </c>
      <c r="E250" s="29"/>
      <c r="F250" s="27"/>
      <c r="G250" s="27"/>
      <c r="H250" s="27">
        <v>180</v>
      </c>
      <c r="I250" s="27">
        <v>267</v>
      </c>
      <c r="J250" s="27"/>
      <c r="K250" s="32">
        <f t="shared" si="78"/>
        <v>447</v>
      </c>
      <c r="L250" s="32" t="s">
        <v>1133</v>
      </c>
      <c r="M250" s="32"/>
      <c r="N250" s="33">
        <f t="shared" si="79"/>
        <v>447.02440000000001</v>
      </c>
      <c r="O250" s="32">
        <f t="shared" si="80"/>
        <v>2</v>
      </c>
      <c r="P250" s="32">
        <f t="shared" ca="1" si="81"/>
        <v>0</v>
      </c>
      <c r="Q250" s="34" t="s">
        <v>87</v>
      </c>
      <c r="R250" s="35">
        <f t="shared" si="82"/>
        <v>0</v>
      </c>
      <c r="S250" s="36">
        <f t="shared" si="83"/>
        <v>447.28499999999997</v>
      </c>
      <c r="T250" s="36">
        <f t="shared" si="84"/>
        <v>447.28499999999997</v>
      </c>
      <c r="U250" s="35">
        <f t="shared" si="85"/>
        <v>0</v>
      </c>
      <c r="V250" s="35">
        <f t="shared" si="86"/>
        <v>447.28499999999997</v>
      </c>
      <c r="W250" s="29">
        <v>267</v>
      </c>
      <c r="X250" s="27">
        <v>180</v>
      </c>
      <c r="Y250" s="27">
        <v>0</v>
      </c>
      <c r="Z250" s="27">
        <v>0</v>
      </c>
      <c r="AA250" s="27">
        <v>0</v>
      </c>
      <c r="AB250" s="27">
        <v>0</v>
      </c>
      <c r="AD250" s="37">
        <v>0</v>
      </c>
      <c r="AE250" s="37">
        <v>0</v>
      </c>
      <c r="AF250" s="37">
        <v>0</v>
      </c>
      <c r="AG250" s="37">
        <v>0</v>
      </c>
      <c r="AH250" s="37"/>
      <c r="AI250" s="38">
        <f t="shared" ca="1" si="87"/>
        <v>0</v>
      </c>
      <c r="AJ250" s="39">
        <v>1</v>
      </c>
      <c r="AK250" s="40">
        <v>180.15530000000001</v>
      </c>
      <c r="AL250" s="41">
        <v>180</v>
      </c>
      <c r="AM250" s="32">
        <v>360</v>
      </c>
      <c r="AN250" s="38" t="str">
        <f t="shared" si="88"/>
        <v>-</v>
      </c>
      <c r="AO250" s="38" t="str">
        <f t="shared" si="89"/>
        <v>-</v>
      </c>
      <c r="AP250" s="38" t="str">
        <f t="shared" si="90"/>
        <v>-</v>
      </c>
      <c r="AQ250" s="39"/>
      <c r="AR250" s="39"/>
      <c r="AS250" s="39"/>
      <c r="AT250" s="30"/>
      <c r="AU250" s="26"/>
      <c r="AV250" s="1"/>
    </row>
    <row r="251" spans="1:48" ht="15" x14ac:dyDescent="0.25">
      <c r="A251" s="64">
        <v>26</v>
      </c>
      <c r="B251" s="64">
        <v>25</v>
      </c>
      <c r="C251" s="64" t="s">
        <v>549</v>
      </c>
      <c r="D251" s="29" t="s">
        <v>34</v>
      </c>
      <c r="E251" s="29">
        <v>222</v>
      </c>
      <c r="F251" s="27">
        <v>196</v>
      </c>
      <c r="G251" s="27"/>
      <c r="H251" s="27"/>
      <c r="I251" s="27"/>
      <c r="J251" s="27"/>
      <c r="K251" s="32">
        <f t="shared" si="78"/>
        <v>418</v>
      </c>
      <c r="L251" s="32" t="s">
        <v>1133</v>
      </c>
      <c r="M251" s="32"/>
      <c r="N251" s="33">
        <f t="shared" si="79"/>
        <v>418.02449999999999</v>
      </c>
      <c r="O251" s="32">
        <f t="shared" si="80"/>
        <v>2</v>
      </c>
      <c r="P251" s="32">
        <f t="shared" ca="1" si="81"/>
        <v>0</v>
      </c>
      <c r="Q251" s="34" t="s">
        <v>87</v>
      </c>
      <c r="R251" s="35">
        <f>1-(Q251=Q249)</f>
        <v>0</v>
      </c>
      <c r="S251" s="36">
        <f t="shared" si="83"/>
        <v>418.24159999999995</v>
      </c>
      <c r="T251" s="36">
        <f t="shared" si="84"/>
        <v>418.24160000000001</v>
      </c>
      <c r="U251" s="35">
        <f t="shared" si="85"/>
        <v>0</v>
      </c>
      <c r="V251" s="35">
        <f t="shared" si="86"/>
        <v>418.24160000000001</v>
      </c>
      <c r="W251" s="29">
        <v>222</v>
      </c>
      <c r="X251" s="27">
        <v>196</v>
      </c>
      <c r="Y251" s="27">
        <v>0</v>
      </c>
      <c r="Z251" s="27">
        <v>0</v>
      </c>
      <c r="AA251" s="27">
        <v>0</v>
      </c>
      <c r="AB251" s="27">
        <v>0</v>
      </c>
      <c r="AD251" s="37">
        <v>0</v>
      </c>
      <c r="AE251" s="37">
        <v>0</v>
      </c>
      <c r="AF251" s="37">
        <v>0</v>
      </c>
      <c r="AG251" s="37">
        <v>0</v>
      </c>
      <c r="AH251" s="37"/>
      <c r="AI251" s="38">
        <f t="shared" ca="1" si="87"/>
        <v>0</v>
      </c>
      <c r="AJ251" s="39">
        <v>2</v>
      </c>
      <c r="AK251" s="40">
        <v>418.21850000000001</v>
      </c>
      <c r="AL251" s="41">
        <v>222</v>
      </c>
      <c r="AM251" s="32">
        <v>640</v>
      </c>
      <c r="AN251" s="38" t="str">
        <f t="shared" si="88"/>
        <v>-</v>
      </c>
      <c r="AO251" s="38" t="str">
        <f t="shared" si="89"/>
        <v>-</v>
      </c>
      <c r="AP251" s="38" t="str">
        <f t="shared" si="90"/>
        <v>-</v>
      </c>
      <c r="AQ251" s="39"/>
      <c r="AR251" s="39"/>
      <c r="AS251" s="39"/>
      <c r="AT251" s="30"/>
      <c r="AU251" s="26"/>
      <c r="AV251" s="1"/>
    </row>
    <row r="252" spans="1:48" ht="15" x14ac:dyDescent="0.25">
      <c r="A252" s="64">
        <v>27</v>
      </c>
      <c r="B252" s="64">
        <v>26</v>
      </c>
      <c r="C252" s="64" t="s">
        <v>190</v>
      </c>
      <c r="D252" s="29" t="s">
        <v>85</v>
      </c>
      <c r="E252" s="29"/>
      <c r="F252" s="27">
        <v>176</v>
      </c>
      <c r="G252" s="27"/>
      <c r="H252" s="27"/>
      <c r="I252" s="27">
        <v>235</v>
      </c>
      <c r="J252" s="27"/>
      <c r="K252" s="32">
        <f t="shared" si="78"/>
        <v>411</v>
      </c>
      <c r="L252" s="32" t="s">
        <v>1133</v>
      </c>
      <c r="M252" s="32"/>
      <c r="N252" s="33">
        <f t="shared" si="79"/>
        <v>411.02460000000002</v>
      </c>
      <c r="O252" s="32">
        <f t="shared" si="80"/>
        <v>2</v>
      </c>
      <c r="P252" s="32">
        <f t="shared" ca="1" si="81"/>
        <v>0</v>
      </c>
      <c r="Q252" s="34" t="s">
        <v>87</v>
      </c>
      <c r="R252" s="35">
        <f t="shared" ref="R252:R273" si="91">1-(Q252=Q251)</f>
        <v>0</v>
      </c>
      <c r="S252" s="36">
        <f t="shared" si="83"/>
        <v>411.25259999999997</v>
      </c>
      <c r="T252" s="36">
        <f t="shared" si="84"/>
        <v>411.25260000000003</v>
      </c>
      <c r="U252" s="35">
        <f t="shared" si="85"/>
        <v>0</v>
      </c>
      <c r="V252" s="35">
        <f t="shared" si="86"/>
        <v>411.25260000000003</v>
      </c>
      <c r="W252" s="29">
        <v>235</v>
      </c>
      <c r="X252" s="27">
        <v>176</v>
      </c>
      <c r="Y252" s="27">
        <v>0</v>
      </c>
      <c r="Z252" s="27">
        <v>0</v>
      </c>
      <c r="AA252" s="27">
        <v>0</v>
      </c>
      <c r="AB252" s="27">
        <v>0</v>
      </c>
      <c r="AD252" s="37">
        <v>0</v>
      </c>
      <c r="AE252" s="37">
        <v>0</v>
      </c>
      <c r="AF252" s="37">
        <v>0</v>
      </c>
      <c r="AG252" s="37">
        <v>0</v>
      </c>
      <c r="AH252" s="37"/>
      <c r="AI252" s="38">
        <f t="shared" ca="1" si="87"/>
        <v>0</v>
      </c>
      <c r="AJ252" s="39">
        <v>1</v>
      </c>
      <c r="AK252" s="40">
        <v>176.15109999999999</v>
      </c>
      <c r="AL252" s="41">
        <v>176</v>
      </c>
      <c r="AM252" s="32">
        <v>352</v>
      </c>
      <c r="AN252" s="38" t="str">
        <f t="shared" si="88"/>
        <v>-</v>
      </c>
      <c r="AO252" s="38" t="str">
        <f t="shared" si="89"/>
        <v>-</v>
      </c>
      <c r="AP252" s="38" t="str">
        <f t="shared" si="90"/>
        <v>-</v>
      </c>
      <c r="AQ252" s="39"/>
      <c r="AR252" s="39"/>
      <c r="AS252" s="39"/>
      <c r="AT252" s="30"/>
      <c r="AU252" s="26"/>
      <c r="AV252" s="1"/>
    </row>
    <row r="253" spans="1:48" ht="15" x14ac:dyDescent="0.25">
      <c r="A253" s="64">
        <v>28</v>
      </c>
      <c r="B253" s="64">
        <v>27</v>
      </c>
      <c r="C253" s="64" t="s">
        <v>212</v>
      </c>
      <c r="D253" s="29" t="s">
        <v>49</v>
      </c>
      <c r="E253" s="29"/>
      <c r="F253" s="27"/>
      <c r="G253" s="27">
        <v>142</v>
      </c>
      <c r="H253" s="27"/>
      <c r="I253" s="27">
        <v>228</v>
      </c>
      <c r="J253" s="27"/>
      <c r="K253" s="32">
        <f t="shared" si="78"/>
        <v>370</v>
      </c>
      <c r="L253" s="32" t="s">
        <v>1133</v>
      </c>
      <c r="M253" s="32"/>
      <c r="N253" s="33">
        <f t="shared" si="79"/>
        <v>370.0247</v>
      </c>
      <c r="O253" s="32">
        <f t="shared" si="80"/>
        <v>2</v>
      </c>
      <c r="P253" s="32">
        <f t="shared" ca="1" si="81"/>
        <v>0</v>
      </c>
      <c r="Q253" s="34" t="s">
        <v>87</v>
      </c>
      <c r="R253" s="35">
        <f t="shared" si="91"/>
        <v>0</v>
      </c>
      <c r="S253" s="36">
        <f t="shared" si="83"/>
        <v>370.24219999999997</v>
      </c>
      <c r="T253" s="36">
        <f t="shared" si="84"/>
        <v>370.24220000000003</v>
      </c>
      <c r="U253" s="35">
        <f t="shared" si="85"/>
        <v>0</v>
      </c>
      <c r="V253" s="35">
        <f t="shared" si="86"/>
        <v>370.24220000000003</v>
      </c>
      <c r="W253" s="29">
        <v>228</v>
      </c>
      <c r="X253" s="27">
        <v>142</v>
      </c>
      <c r="Y253" s="27">
        <v>0</v>
      </c>
      <c r="Z253" s="27">
        <v>0</v>
      </c>
      <c r="AA253" s="27">
        <v>0</v>
      </c>
      <c r="AB253" s="27">
        <v>0</v>
      </c>
      <c r="AD253" s="37">
        <v>0</v>
      </c>
      <c r="AE253" s="37">
        <v>0</v>
      </c>
      <c r="AF253" s="37">
        <v>0</v>
      </c>
      <c r="AG253" s="37">
        <v>0</v>
      </c>
      <c r="AH253" s="37"/>
      <c r="AI253" s="38">
        <f t="shared" ca="1" si="87"/>
        <v>142</v>
      </c>
      <c r="AJ253" s="39">
        <v>1</v>
      </c>
      <c r="AK253" s="40">
        <v>142.11660000000001</v>
      </c>
      <c r="AL253" s="41">
        <v>142</v>
      </c>
      <c r="AM253" s="32">
        <v>284</v>
      </c>
      <c r="AN253" s="38" t="str">
        <f t="shared" si="88"/>
        <v>-</v>
      </c>
      <c r="AO253" s="38" t="str">
        <f t="shared" si="89"/>
        <v>-</v>
      </c>
      <c r="AP253" s="38" t="str">
        <f t="shared" si="90"/>
        <v>-</v>
      </c>
      <c r="AQ253" s="39"/>
      <c r="AR253" s="39"/>
      <c r="AS253" s="39"/>
      <c r="AT253" s="30"/>
      <c r="AU253" s="26"/>
      <c r="AV253" s="1"/>
    </row>
    <row r="254" spans="1:48" ht="15" x14ac:dyDescent="0.25">
      <c r="A254" s="64">
        <v>29</v>
      </c>
      <c r="B254" s="64">
        <v>28</v>
      </c>
      <c r="C254" s="64" t="s">
        <v>550</v>
      </c>
      <c r="D254" s="29" t="s">
        <v>31</v>
      </c>
      <c r="E254" s="29">
        <v>126</v>
      </c>
      <c r="F254" s="27">
        <v>125</v>
      </c>
      <c r="G254" s="27">
        <v>105</v>
      </c>
      <c r="H254" s="27"/>
      <c r="I254" s="27"/>
      <c r="J254" s="27"/>
      <c r="K254" s="32">
        <f t="shared" si="78"/>
        <v>356</v>
      </c>
      <c r="L254" s="32" t="s">
        <v>1133</v>
      </c>
      <c r="M254" s="32"/>
      <c r="N254" s="33">
        <f t="shared" si="79"/>
        <v>356.02480000000003</v>
      </c>
      <c r="O254" s="32">
        <f t="shared" si="80"/>
        <v>3</v>
      </c>
      <c r="P254" s="32">
        <f t="shared" ca="1" si="81"/>
        <v>0</v>
      </c>
      <c r="Q254" s="34" t="s">
        <v>87</v>
      </c>
      <c r="R254" s="35">
        <f t="shared" si="91"/>
        <v>0</v>
      </c>
      <c r="S254" s="36">
        <f t="shared" si="83"/>
        <v>356.13954999999999</v>
      </c>
      <c r="T254" s="36">
        <f t="shared" si="84"/>
        <v>356.13954999999999</v>
      </c>
      <c r="U254" s="35">
        <f t="shared" si="85"/>
        <v>0</v>
      </c>
      <c r="V254" s="35">
        <f t="shared" si="86"/>
        <v>356.13954999999999</v>
      </c>
      <c r="W254" s="29">
        <v>126</v>
      </c>
      <c r="X254" s="27">
        <v>125</v>
      </c>
      <c r="Y254" s="27">
        <v>105</v>
      </c>
      <c r="Z254" s="27">
        <v>0</v>
      </c>
      <c r="AA254" s="27">
        <v>0</v>
      </c>
      <c r="AB254" s="27">
        <v>0</v>
      </c>
      <c r="AD254" s="37">
        <v>0</v>
      </c>
      <c r="AE254" s="37">
        <v>0</v>
      </c>
      <c r="AF254" s="37">
        <v>0</v>
      </c>
      <c r="AG254" s="37">
        <v>0</v>
      </c>
      <c r="AH254" s="37"/>
      <c r="AI254" s="38">
        <f t="shared" ca="1" si="87"/>
        <v>105</v>
      </c>
      <c r="AJ254" s="39">
        <v>3</v>
      </c>
      <c r="AK254" s="40">
        <v>356.11615</v>
      </c>
      <c r="AL254" s="41">
        <v>126</v>
      </c>
      <c r="AM254" s="32">
        <v>377</v>
      </c>
      <c r="AN254" s="38" t="str">
        <f t="shared" si="88"/>
        <v>-</v>
      </c>
      <c r="AO254" s="38" t="str">
        <f t="shared" si="89"/>
        <v>-</v>
      </c>
      <c r="AP254" s="38" t="str">
        <f t="shared" si="90"/>
        <v>-</v>
      </c>
      <c r="AQ254" s="39"/>
      <c r="AR254" s="39"/>
      <c r="AS254" s="39"/>
      <c r="AT254" s="30"/>
      <c r="AU254" s="26"/>
      <c r="AV254" s="1"/>
    </row>
    <row r="255" spans="1:48" ht="15" x14ac:dyDescent="0.25">
      <c r="A255" s="64">
        <v>30</v>
      </c>
      <c r="B255" s="64">
        <v>29</v>
      </c>
      <c r="C255" s="64" t="s">
        <v>551</v>
      </c>
      <c r="D255" s="29" t="s">
        <v>49</v>
      </c>
      <c r="E255" s="29">
        <v>114</v>
      </c>
      <c r="F255" s="27">
        <v>132</v>
      </c>
      <c r="G255" s="27">
        <v>107</v>
      </c>
      <c r="H255" s="27"/>
      <c r="I255" s="27"/>
      <c r="J255" s="27"/>
      <c r="K255" s="32">
        <f t="shared" si="78"/>
        <v>353</v>
      </c>
      <c r="L255" s="32" t="s">
        <v>1133</v>
      </c>
      <c r="M255" s="32"/>
      <c r="N255" s="33">
        <f t="shared" si="79"/>
        <v>353.0249</v>
      </c>
      <c r="O255" s="32">
        <f t="shared" si="80"/>
        <v>3</v>
      </c>
      <c r="P255" s="32">
        <f t="shared" ca="1" si="81"/>
        <v>0</v>
      </c>
      <c r="Q255" s="34" t="s">
        <v>87</v>
      </c>
      <c r="R255" s="35">
        <f t="shared" si="91"/>
        <v>0</v>
      </c>
      <c r="S255" s="36">
        <f t="shared" si="83"/>
        <v>353.14447000000001</v>
      </c>
      <c r="T255" s="36">
        <f t="shared" si="84"/>
        <v>353.14447000000001</v>
      </c>
      <c r="U255" s="35">
        <f t="shared" si="85"/>
        <v>0</v>
      </c>
      <c r="V255" s="35">
        <f t="shared" si="86"/>
        <v>353.14447000000001</v>
      </c>
      <c r="W255" s="29">
        <v>132</v>
      </c>
      <c r="X255" s="27">
        <v>114</v>
      </c>
      <c r="Y255" s="27">
        <v>107</v>
      </c>
      <c r="Z255" s="27">
        <v>0</v>
      </c>
      <c r="AA255" s="27">
        <v>0</v>
      </c>
      <c r="AB255" s="27">
        <v>0</v>
      </c>
      <c r="AD255" s="37">
        <v>0</v>
      </c>
      <c r="AE255" s="37">
        <v>0</v>
      </c>
      <c r="AF255" s="37">
        <v>0</v>
      </c>
      <c r="AG255" s="37">
        <v>0</v>
      </c>
      <c r="AH255" s="37"/>
      <c r="AI255" s="38">
        <f t="shared" ca="1" si="87"/>
        <v>107</v>
      </c>
      <c r="AJ255" s="39">
        <v>3</v>
      </c>
      <c r="AK255" s="40">
        <v>353.12097</v>
      </c>
      <c r="AL255" s="41">
        <v>132</v>
      </c>
      <c r="AM255" s="32">
        <v>378</v>
      </c>
      <c r="AN255" s="38" t="str">
        <f t="shared" si="88"/>
        <v>-</v>
      </c>
      <c r="AO255" s="38" t="str">
        <f t="shared" si="89"/>
        <v>-</v>
      </c>
      <c r="AP255" s="38" t="str">
        <f t="shared" si="90"/>
        <v>-</v>
      </c>
      <c r="AQ255" s="39"/>
      <c r="AR255" s="39"/>
      <c r="AS255" s="39"/>
      <c r="AT255" s="30"/>
      <c r="AU255" s="26"/>
      <c r="AV255" s="1"/>
    </row>
    <row r="256" spans="1:48" ht="15" x14ac:dyDescent="0.25">
      <c r="A256" s="64">
        <v>31</v>
      </c>
      <c r="B256" s="64">
        <v>30</v>
      </c>
      <c r="C256" s="64" t="s">
        <v>552</v>
      </c>
      <c r="D256" s="29" t="s">
        <v>19</v>
      </c>
      <c r="E256" s="29"/>
      <c r="F256" s="27"/>
      <c r="G256" s="27">
        <v>144</v>
      </c>
      <c r="H256" s="27">
        <v>177</v>
      </c>
      <c r="I256" s="27"/>
      <c r="J256" s="27"/>
      <c r="K256" s="32">
        <f t="shared" si="78"/>
        <v>321</v>
      </c>
      <c r="L256" s="32" t="s">
        <v>1133</v>
      </c>
      <c r="M256" s="32"/>
      <c r="N256" s="33">
        <f t="shared" si="79"/>
        <v>321.02499999999998</v>
      </c>
      <c r="O256" s="32">
        <f t="shared" si="80"/>
        <v>2</v>
      </c>
      <c r="P256" s="32">
        <f t="shared" ca="1" si="81"/>
        <v>0</v>
      </c>
      <c r="Q256" s="34" t="s">
        <v>87</v>
      </c>
      <c r="R256" s="35">
        <f t="shared" si="91"/>
        <v>0</v>
      </c>
      <c r="S256" s="36">
        <f t="shared" si="83"/>
        <v>321.19139999999999</v>
      </c>
      <c r="T256" s="36">
        <f t="shared" si="84"/>
        <v>321.19140000000004</v>
      </c>
      <c r="U256" s="35">
        <f t="shared" si="85"/>
        <v>0</v>
      </c>
      <c r="V256" s="35">
        <f t="shared" si="86"/>
        <v>321.19140000000004</v>
      </c>
      <c r="W256" s="29">
        <v>177</v>
      </c>
      <c r="X256" s="27">
        <v>144</v>
      </c>
      <c r="Y256" s="27">
        <v>0</v>
      </c>
      <c r="Z256" s="27">
        <v>0</v>
      </c>
      <c r="AA256" s="27">
        <v>0</v>
      </c>
      <c r="AB256" s="27">
        <v>0</v>
      </c>
      <c r="AD256" s="37">
        <v>0</v>
      </c>
      <c r="AE256" s="37">
        <v>0</v>
      </c>
      <c r="AF256" s="37">
        <v>0</v>
      </c>
      <c r="AG256" s="37">
        <v>0</v>
      </c>
      <c r="AH256" s="37"/>
      <c r="AI256" s="38">
        <f t="shared" ca="1" si="87"/>
        <v>144</v>
      </c>
      <c r="AJ256" s="39">
        <v>2</v>
      </c>
      <c r="AK256" s="40">
        <v>321.16760000000005</v>
      </c>
      <c r="AL256" s="41">
        <v>177</v>
      </c>
      <c r="AM256" s="32">
        <v>498</v>
      </c>
      <c r="AN256" s="38" t="str">
        <f t="shared" si="88"/>
        <v>-</v>
      </c>
      <c r="AO256" s="38" t="str">
        <f t="shared" si="89"/>
        <v>-</v>
      </c>
      <c r="AP256" s="38" t="str">
        <f t="shared" si="90"/>
        <v>-</v>
      </c>
      <c r="AQ256" s="39"/>
      <c r="AR256" s="39"/>
      <c r="AS256" s="39"/>
      <c r="AT256" s="30"/>
      <c r="AU256" s="26"/>
      <c r="AV256" s="1"/>
    </row>
    <row r="257" spans="1:48" ht="15" x14ac:dyDescent="0.25">
      <c r="A257" s="64">
        <v>32</v>
      </c>
      <c r="B257" s="64">
        <v>31</v>
      </c>
      <c r="C257" s="64" t="s">
        <v>553</v>
      </c>
      <c r="D257" s="29" t="s">
        <v>49</v>
      </c>
      <c r="E257" s="29"/>
      <c r="F257" s="27">
        <v>290</v>
      </c>
      <c r="G257" s="27"/>
      <c r="H257" s="27"/>
      <c r="I257" s="27"/>
      <c r="J257" s="27"/>
      <c r="K257" s="32">
        <f t="shared" si="78"/>
        <v>290</v>
      </c>
      <c r="L257" s="32" t="s">
        <v>1133</v>
      </c>
      <c r="M257" s="32"/>
      <c r="N257" s="33">
        <f t="shared" si="79"/>
        <v>290.02510000000001</v>
      </c>
      <c r="O257" s="32">
        <f t="shared" si="80"/>
        <v>1</v>
      </c>
      <c r="P257" s="32">
        <f t="shared" ca="1" si="81"/>
        <v>0</v>
      </c>
      <c r="Q257" s="34" t="s">
        <v>87</v>
      </c>
      <c r="R257" s="35">
        <f t="shared" si="91"/>
        <v>0</v>
      </c>
      <c r="S257" s="36">
        <f t="shared" si="83"/>
        <v>290.28999999999996</v>
      </c>
      <c r="T257" s="36">
        <f t="shared" si="84"/>
        <v>290.29000000000002</v>
      </c>
      <c r="U257" s="35">
        <f t="shared" si="85"/>
        <v>0</v>
      </c>
      <c r="V257" s="35">
        <f t="shared" si="86"/>
        <v>290.29000000000002</v>
      </c>
      <c r="W257" s="29">
        <v>290</v>
      </c>
      <c r="X257" s="27">
        <v>0</v>
      </c>
      <c r="Y257" s="27">
        <v>0</v>
      </c>
      <c r="Z257" s="27">
        <v>0</v>
      </c>
      <c r="AA257" s="27">
        <v>0</v>
      </c>
      <c r="AB257" s="27">
        <v>0</v>
      </c>
      <c r="AD257" s="37">
        <v>0</v>
      </c>
      <c r="AE257" s="37">
        <v>0</v>
      </c>
      <c r="AF257" s="37">
        <v>0</v>
      </c>
      <c r="AG257" s="37">
        <v>0</v>
      </c>
      <c r="AH257" s="37"/>
      <c r="AI257" s="38">
        <f t="shared" ca="1" si="87"/>
        <v>0</v>
      </c>
      <c r="AJ257" s="39">
        <v>1</v>
      </c>
      <c r="AK257" s="40">
        <v>290.26609999999999</v>
      </c>
      <c r="AL257" s="41">
        <v>290</v>
      </c>
      <c r="AM257" s="32">
        <v>580</v>
      </c>
      <c r="AN257" s="38" t="str">
        <f t="shared" si="88"/>
        <v>-</v>
      </c>
      <c r="AO257" s="38" t="str">
        <f t="shared" si="89"/>
        <v>-</v>
      </c>
      <c r="AP257" s="38" t="str">
        <f t="shared" si="90"/>
        <v>-</v>
      </c>
      <c r="AQ257" s="39"/>
      <c r="AR257" s="39"/>
      <c r="AS257" s="39"/>
      <c r="AT257" s="30"/>
      <c r="AU257" s="26"/>
      <c r="AV257" s="1"/>
    </row>
    <row r="258" spans="1:48" ht="15" x14ac:dyDescent="0.25">
      <c r="A258" s="64">
        <v>33</v>
      </c>
      <c r="B258" s="64">
        <v>32</v>
      </c>
      <c r="C258" s="64" t="s">
        <v>150</v>
      </c>
      <c r="D258" s="29" t="s">
        <v>52</v>
      </c>
      <c r="E258" s="29"/>
      <c r="F258" s="27"/>
      <c r="G258" s="27"/>
      <c r="H258" s="27"/>
      <c r="I258" s="27">
        <v>256</v>
      </c>
      <c r="J258" s="27"/>
      <c r="K258" s="32">
        <f t="shared" si="78"/>
        <v>256</v>
      </c>
      <c r="L258" s="32" t="s">
        <v>1133</v>
      </c>
      <c r="M258" s="32"/>
      <c r="N258" s="33">
        <f t="shared" si="79"/>
        <v>256.02519999999998</v>
      </c>
      <c r="O258" s="32">
        <f t="shared" si="80"/>
        <v>1</v>
      </c>
      <c r="P258" s="32" t="str">
        <f t="shared" ca="1" si="81"/>
        <v>Y</v>
      </c>
      <c r="Q258" s="34" t="s">
        <v>87</v>
      </c>
      <c r="R258" s="35">
        <f t="shared" si="91"/>
        <v>0</v>
      </c>
      <c r="S258" s="36">
        <f t="shared" si="83"/>
        <v>256.25599999999997</v>
      </c>
      <c r="T258" s="36">
        <f t="shared" si="84"/>
        <v>256.25599999999997</v>
      </c>
      <c r="U258" s="35">
        <f t="shared" si="85"/>
        <v>0</v>
      </c>
      <c r="V258" s="35">
        <f t="shared" si="86"/>
        <v>256.25599999999997</v>
      </c>
      <c r="W258" s="29">
        <v>256</v>
      </c>
      <c r="X258" s="27">
        <v>0</v>
      </c>
      <c r="Y258" s="27">
        <v>0</v>
      </c>
      <c r="Z258" s="27">
        <v>0</v>
      </c>
      <c r="AA258" s="27">
        <v>0</v>
      </c>
      <c r="AB258" s="27">
        <v>0</v>
      </c>
      <c r="AD258" s="37"/>
      <c r="AE258" s="37"/>
      <c r="AF258" s="37"/>
      <c r="AG258" s="37"/>
      <c r="AH258" s="37"/>
      <c r="AI258" s="38">
        <f t="shared" ca="1" si="87"/>
        <v>0</v>
      </c>
      <c r="AJ258" s="39"/>
      <c r="AK258" s="40"/>
      <c r="AL258" s="41"/>
      <c r="AM258" s="32"/>
      <c r="AN258" s="38" t="str">
        <f t="shared" si="88"/>
        <v>-</v>
      </c>
      <c r="AO258" s="38" t="str">
        <f t="shared" si="89"/>
        <v>-</v>
      </c>
      <c r="AP258" s="38" t="str">
        <f t="shared" si="90"/>
        <v>-</v>
      </c>
      <c r="AQ258" s="39"/>
      <c r="AR258" s="39"/>
      <c r="AS258" s="39"/>
      <c r="AT258" s="30"/>
      <c r="AU258" s="26"/>
      <c r="AV258" s="1"/>
    </row>
    <row r="259" spans="1:48" ht="15" x14ac:dyDescent="0.25">
      <c r="A259" s="64">
        <v>34</v>
      </c>
      <c r="B259" s="64">
        <v>33</v>
      </c>
      <c r="C259" s="64" t="s">
        <v>554</v>
      </c>
      <c r="D259" s="29" t="s">
        <v>34</v>
      </c>
      <c r="E259" s="29">
        <v>243</v>
      </c>
      <c r="F259" s="27"/>
      <c r="G259" s="27"/>
      <c r="H259" s="27"/>
      <c r="I259" s="27"/>
      <c r="J259" s="27"/>
      <c r="K259" s="32">
        <f t="shared" si="78"/>
        <v>243</v>
      </c>
      <c r="L259" s="32" t="s">
        <v>1133</v>
      </c>
      <c r="M259" s="32"/>
      <c r="N259" s="33">
        <f t="shared" si="79"/>
        <v>243.02529999999999</v>
      </c>
      <c r="O259" s="32">
        <f t="shared" si="80"/>
        <v>1</v>
      </c>
      <c r="P259" s="32">
        <f t="shared" ca="1" si="81"/>
        <v>0</v>
      </c>
      <c r="Q259" s="34" t="s">
        <v>87</v>
      </c>
      <c r="R259" s="35">
        <f t="shared" si="91"/>
        <v>0</v>
      </c>
      <c r="S259" s="36">
        <f t="shared" si="83"/>
        <v>243.24299999999997</v>
      </c>
      <c r="T259" s="36">
        <f t="shared" si="84"/>
        <v>243.24299999999999</v>
      </c>
      <c r="U259" s="35">
        <f t="shared" si="85"/>
        <v>0</v>
      </c>
      <c r="V259" s="35">
        <f t="shared" si="86"/>
        <v>243.24299999999999</v>
      </c>
      <c r="W259" s="29">
        <v>243</v>
      </c>
      <c r="X259" s="27">
        <v>0</v>
      </c>
      <c r="Y259" s="27">
        <v>0</v>
      </c>
      <c r="Z259" s="27">
        <v>0</v>
      </c>
      <c r="AA259" s="27">
        <v>0</v>
      </c>
      <c r="AB259" s="27">
        <v>0</v>
      </c>
      <c r="AD259" s="37">
        <v>0</v>
      </c>
      <c r="AE259" s="37">
        <v>0</v>
      </c>
      <c r="AF259" s="37">
        <v>0</v>
      </c>
      <c r="AG259" s="37">
        <v>0</v>
      </c>
      <c r="AH259" s="37"/>
      <c r="AI259" s="38">
        <f t="shared" ca="1" si="87"/>
        <v>0</v>
      </c>
      <c r="AJ259" s="39">
        <v>1</v>
      </c>
      <c r="AK259" s="40">
        <v>243.21889999999999</v>
      </c>
      <c r="AL259" s="41">
        <v>243</v>
      </c>
      <c r="AM259" s="32">
        <v>486</v>
      </c>
      <c r="AN259" s="38" t="str">
        <f t="shared" si="88"/>
        <v>-</v>
      </c>
      <c r="AO259" s="38" t="str">
        <f t="shared" si="89"/>
        <v>-</v>
      </c>
      <c r="AP259" s="38" t="str">
        <f t="shared" si="90"/>
        <v>-</v>
      </c>
      <c r="AQ259" s="39"/>
      <c r="AR259" s="39"/>
      <c r="AS259" s="39"/>
      <c r="AT259" s="30"/>
      <c r="AU259" s="26"/>
      <c r="AV259" s="1"/>
    </row>
    <row r="260" spans="1:48" ht="15" x14ac:dyDescent="0.25">
      <c r="A260" s="64">
        <v>35</v>
      </c>
      <c r="B260" s="64">
        <v>34</v>
      </c>
      <c r="C260" s="64" t="s">
        <v>188</v>
      </c>
      <c r="D260" s="29" t="s">
        <v>52</v>
      </c>
      <c r="E260" s="29"/>
      <c r="F260" s="27"/>
      <c r="G260" s="27"/>
      <c r="H260" s="27"/>
      <c r="I260" s="27">
        <v>237</v>
      </c>
      <c r="J260" s="27"/>
      <c r="K260" s="32">
        <f t="shared" si="78"/>
        <v>237</v>
      </c>
      <c r="L260" s="32" t="s">
        <v>1133</v>
      </c>
      <c r="M260" s="32"/>
      <c r="N260" s="33">
        <f t="shared" si="79"/>
        <v>237.02539999999999</v>
      </c>
      <c r="O260" s="32">
        <f t="shared" si="80"/>
        <v>1</v>
      </c>
      <c r="P260" s="32" t="str">
        <f t="shared" ca="1" si="81"/>
        <v>Y</v>
      </c>
      <c r="Q260" s="34" t="s">
        <v>87</v>
      </c>
      <c r="R260" s="35">
        <f t="shared" si="91"/>
        <v>0</v>
      </c>
      <c r="S260" s="36">
        <f t="shared" si="83"/>
        <v>237.23699999999997</v>
      </c>
      <c r="T260" s="36">
        <f t="shared" si="84"/>
        <v>237.23699999999999</v>
      </c>
      <c r="U260" s="35">
        <f t="shared" si="85"/>
        <v>0</v>
      </c>
      <c r="V260" s="35">
        <f t="shared" si="86"/>
        <v>237.23699999999999</v>
      </c>
      <c r="W260" s="29">
        <v>237</v>
      </c>
      <c r="X260" s="27">
        <v>0</v>
      </c>
      <c r="Y260" s="27">
        <v>0</v>
      </c>
      <c r="Z260" s="27">
        <v>0</v>
      </c>
      <c r="AA260" s="27">
        <v>0</v>
      </c>
      <c r="AB260" s="27">
        <v>0</v>
      </c>
      <c r="AD260" s="37"/>
      <c r="AE260" s="37"/>
      <c r="AF260" s="37"/>
      <c r="AG260" s="37"/>
      <c r="AH260" s="37"/>
      <c r="AI260" s="38">
        <f t="shared" ca="1" si="87"/>
        <v>0</v>
      </c>
      <c r="AJ260" s="39"/>
      <c r="AK260" s="40"/>
      <c r="AL260" s="41"/>
      <c r="AM260" s="32"/>
      <c r="AN260" s="38" t="str">
        <f t="shared" si="88"/>
        <v>-</v>
      </c>
      <c r="AO260" s="38" t="str">
        <f t="shared" si="89"/>
        <v>-</v>
      </c>
      <c r="AP260" s="38" t="str">
        <f t="shared" si="90"/>
        <v>-</v>
      </c>
      <c r="AQ260" s="39"/>
      <c r="AR260" s="39"/>
      <c r="AS260" s="39"/>
      <c r="AT260" s="30"/>
      <c r="AU260" s="26"/>
      <c r="AV260" s="1"/>
    </row>
    <row r="261" spans="1:48" ht="15" x14ac:dyDescent="0.25">
      <c r="A261" s="64">
        <v>36</v>
      </c>
      <c r="B261" s="64">
        <v>35</v>
      </c>
      <c r="C261" s="64" t="s">
        <v>555</v>
      </c>
      <c r="D261" s="29" t="s">
        <v>69</v>
      </c>
      <c r="E261" s="29">
        <v>227</v>
      </c>
      <c r="F261" s="27"/>
      <c r="G261" s="27"/>
      <c r="H261" s="27"/>
      <c r="I261" s="27"/>
      <c r="J261" s="27"/>
      <c r="K261" s="32">
        <f t="shared" si="78"/>
        <v>227</v>
      </c>
      <c r="L261" s="32" t="s">
        <v>1133</v>
      </c>
      <c r="M261" s="32"/>
      <c r="N261" s="33">
        <f t="shared" si="79"/>
        <v>227.02549999999999</v>
      </c>
      <c r="O261" s="32">
        <f t="shared" si="80"/>
        <v>1</v>
      </c>
      <c r="P261" s="32">
        <f t="shared" ca="1" si="81"/>
        <v>0</v>
      </c>
      <c r="Q261" s="34" t="s">
        <v>87</v>
      </c>
      <c r="R261" s="35">
        <f t="shared" si="91"/>
        <v>0</v>
      </c>
      <c r="S261" s="36">
        <f t="shared" si="83"/>
        <v>227.22699999999998</v>
      </c>
      <c r="T261" s="36">
        <f t="shared" si="84"/>
        <v>227.227</v>
      </c>
      <c r="U261" s="35">
        <f t="shared" si="85"/>
        <v>0</v>
      </c>
      <c r="V261" s="35">
        <f t="shared" si="86"/>
        <v>227.227</v>
      </c>
      <c r="W261" s="29">
        <v>227</v>
      </c>
      <c r="X261" s="27">
        <v>0</v>
      </c>
      <c r="Y261" s="27">
        <v>0</v>
      </c>
      <c r="Z261" s="27">
        <v>0</v>
      </c>
      <c r="AA261" s="27">
        <v>0</v>
      </c>
      <c r="AB261" s="27">
        <v>0</v>
      </c>
      <c r="AD261" s="37">
        <v>0</v>
      </c>
      <c r="AE261" s="37">
        <v>0</v>
      </c>
      <c r="AF261" s="37">
        <v>0</v>
      </c>
      <c r="AG261" s="37">
        <v>0</v>
      </c>
      <c r="AH261" s="37"/>
      <c r="AI261" s="38">
        <f t="shared" ca="1" si="87"/>
        <v>0</v>
      </c>
      <c r="AJ261" s="39">
        <v>1</v>
      </c>
      <c r="AK261" s="40">
        <v>227.2028</v>
      </c>
      <c r="AL261" s="41">
        <v>227</v>
      </c>
      <c r="AM261" s="32">
        <v>454</v>
      </c>
      <c r="AN261" s="38" t="str">
        <f t="shared" si="88"/>
        <v>-</v>
      </c>
      <c r="AO261" s="38" t="str">
        <f t="shared" si="89"/>
        <v>-</v>
      </c>
      <c r="AP261" s="38" t="str">
        <f t="shared" si="90"/>
        <v>-</v>
      </c>
      <c r="AQ261" s="39"/>
      <c r="AR261" s="39"/>
      <c r="AS261" s="39"/>
      <c r="AT261" s="30"/>
      <c r="AU261" s="26"/>
      <c r="AV261" s="1"/>
    </row>
    <row r="262" spans="1:48" ht="15" x14ac:dyDescent="0.25">
      <c r="A262" s="64">
        <v>37</v>
      </c>
      <c r="B262" s="64">
        <v>36</v>
      </c>
      <c r="C262" s="64" t="s">
        <v>234</v>
      </c>
      <c r="D262" s="29" t="s">
        <v>49</v>
      </c>
      <c r="E262" s="29"/>
      <c r="F262" s="27"/>
      <c r="G262" s="27"/>
      <c r="H262" s="27"/>
      <c r="I262" s="27">
        <v>218</v>
      </c>
      <c r="J262" s="27"/>
      <c r="K262" s="32">
        <f t="shared" si="78"/>
        <v>218</v>
      </c>
      <c r="L262" s="32" t="s">
        <v>1133</v>
      </c>
      <c r="M262" s="32"/>
      <c r="N262" s="33">
        <f t="shared" si="79"/>
        <v>218.0256</v>
      </c>
      <c r="O262" s="32">
        <f t="shared" si="80"/>
        <v>1</v>
      </c>
      <c r="P262" s="32" t="str">
        <f t="shared" ca="1" si="81"/>
        <v>Y</v>
      </c>
      <c r="Q262" s="34" t="s">
        <v>87</v>
      </c>
      <c r="R262" s="35">
        <f t="shared" si="91"/>
        <v>0</v>
      </c>
      <c r="S262" s="36">
        <f t="shared" si="83"/>
        <v>218.21799999999999</v>
      </c>
      <c r="T262" s="36">
        <f t="shared" si="84"/>
        <v>218.21799999999999</v>
      </c>
      <c r="U262" s="35">
        <f t="shared" si="85"/>
        <v>0</v>
      </c>
      <c r="V262" s="35">
        <f t="shared" si="86"/>
        <v>218.21799999999999</v>
      </c>
      <c r="W262" s="29">
        <v>218</v>
      </c>
      <c r="X262" s="27">
        <v>0</v>
      </c>
      <c r="Y262" s="27">
        <v>0</v>
      </c>
      <c r="Z262" s="27">
        <v>0</v>
      </c>
      <c r="AA262" s="27">
        <v>0</v>
      </c>
      <c r="AB262" s="27">
        <v>0</v>
      </c>
      <c r="AD262" s="37"/>
      <c r="AE262" s="37"/>
      <c r="AF262" s="37"/>
      <c r="AG262" s="37"/>
      <c r="AH262" s="37"/>
      <c r="AI262" s="38">
        <f t="shared" ca="1" si="87"/>
        <v>0</v>
      </c>
      <c r="AJ262" s="39"/>
      <c r="AK262" s="40"/>
      <c r="AL262" s="41"/>
      <c r="AM262" s="32"/>
      <c r="AN262" s="38" t="str">
        <f t="shared" si="88"/>
        <v>-</v>
      </c>
      <c r="AO262" s="38" t="str">
        <f t="shared" si="89"/>
        <v>-</v>
      </c>
      <c r="AP262" s="38" t="str">
        <f t="shared" si="90"/>
        <v>-</v>
      </c>
      <c r="AQ262" s="39"/>
      <c r="AR262" s="39"/>
      <c r="AS262" s="39"/>
      <c r="AT262" s="30"/>
      <c r="AU262" s="26"/>
      <c r="AV262" s="1"/>
    </row>
    <row r="263" spans="1:48" ht="15" x14ac:dyDescent="0.25">
      <c r="A263" s="64">
        <v>38</v>
      </c>
      <c r="B263" s="64">
        <v>37</v>
      </c>
      <c r="C263" s="64" t="s">
        <v>556</v>
      </c>
      <c r="D263" s="29" t="s">
        <v>52</v>
      </c>
      <c r="E263" s="29">
        <v>208</v>
      </c>
      <c r="F263" s="27"/>
      <c r="G263" s="27"/>
      <c r="H263" s="27"/>
      <c r="I263" s="27"/>
      <c r="J263" s="27"/>
      <c r="K263" s="32">
        <f t="shared" si="78"/>
        <v>208</v>
      </c>
      <c r="L263" s="32" t="s">
        <v>1133</v>
      </c>
      <c r="M263" s="32"/>
      <c r="N263" s="33">
        <f t="shared" si="79"/>
        <v>208.0257</v>
      </c>
      <c r="O263" s="32">
        <f t="shared" si="80"/>
        <v>1</v>
      </c>
      <c r="P263" s="32">
        <f t="shared" ca="1" si="81"/>
        <v>0</v>
      </c>
      <c r="Q263" s="34" t="s">
        <v>87</v>
      </c>
      <c r="R263" s="35">
        <f t="shared" si="91"/>
        <v>0</v>
      </c>
      <c r="S263" s="36">
        <f t="shared" si="83"/>
        <v>208.20799999999997</v>
      </c>
      <c r="T263" s="36">
        <f t="shared" si="84"/>
        <v>208.208</v>
      </c>
      <c r="U263" s="35">
        <f t="shared" si="85"/>
        <v>0</v>
      </c>
      <c r="V263" s="35">
        <f t="shared" si="86"/>
        <v>208.208</v>
      </c>
      <c r="W263" s="29">
        <v>208</v>
      </c>
      <c r="X263" s="27">
        <v>0</v>
      </c>
      <c r="Y263" s="27">
        <v>0</v>
      </c>
      <c r="Z263" s="27">
        <v>0</v>
      </c>
      <c r="AA263" s="27">
        <v>0</v>
      </c>
      <c r="AB263" s="27">
        <v>0</v>
      </c>
      <c r="AD263" s="37">
        <v>0</v>
      </c>
      <c r="AE263" s="37">
        <v>0</v>
      </c>
      <c r="AF263" s="37">
        <v>0</v>
      </c>
      <c r="AG263" s="37">
        <v>0</v>
      </c>
      <c r="AH263" s="37"/>
      <c r="AI263" s="38">
        <f t="shared" ca="1" si="87"/>
        <v>0</v>
      </c>
      <c r="AJ263" s="39">
        <v>1</v>
      </c>
      <c r="AK263" s="40">
        <v>208.18369999999999</v>
      </c>
      <c r="AL263" s="41">
        <v>208</v>
      </c>
      <c r="AM263" s="32">
        <v>416</v>
      </c>
      <c r="AN263" s="38" t="str">
        <f t="shared" si="88"/>
        <v>-</v>
      </c>
      <c r="AO263" s="38" t="str">
        <f t="shared" si="89"/>
        <v>-</v>
      </c>
      <c r="AP263" s="38" t="str">
        <f t="shared" si="90"/>
        <v>-</v>
      </c>
      <c r="AQ263" s="39"/>
      <c r="AR263" s="39"/>
      <c r="AS263" s="39"/>
      <c r="AT263" s="30"/>
      <c r="AU263" s="26"/>
      <c r="AV263" s="1"/>
    </row>
    <row r="264" spans="1:48" ht="15" x14ac:dyDescent="0.25">
      <c r="A264" s="64">
        <v>39</v>
      </c>
      <c r="B264" s="64" t="s">
        <v>38</v>
      </c>
      <c r="C264" s="64" t="s">
        <v>557</v>
      </c>
      <c r="D264" s="29" t="s">
        <v>92</v>
      </c>
      <c r="E264" s="29">
        <v>194</v>
      </c>
      <c r="F264" s="27"/>
      <c r="G264" s="27"/>
      <c r="H264" s="27"/>
      <c r="I264" s="27"/>
      <c r="J264" s="27"/>
      <c r="K264" s="32">
        <f t="shared" si="78"/>
        <v>194</v>
      </c>
      <c r="L264" s="32" t="s">
        <v>1200</v>
      </c>
      <c r="M264" s="32"/>
      <c r="N264" s="33">
        <f t="shared" si="79"/>
        <v>194.0258</v>
      </c>
      <c r="O264" s="32">
        <f t="shared" si="80"/>
        <v>1</v>
      </c>
      <c r="P264" s="32">
        <f t="shared" ca="1" si="81"/>
        <v>0</v>
      </c>
      <c r="Q264" s="34" t="s">
        <v>87</v>
      </c>
      <c r="R264" s="35">
        <f t="shared" si="91"/>
        <v>0</v>
      </c>
      <c r="S264" s="36">
        <f t="shared" si="83"/>
        <v>194.19399999999999</v>
      </c>
      <c r="T264" s="36">
        <f t="shared" si="84"/>
        <v>194.19399999999999</v>
      </c>
      <c r="U264" s="35">
        <f t="shared" si="85"/>
        <v>0</v>
      </c>
      <c r="V264" s="35">
        <f t="shared" si="86"/>
        <v>194.19399999999999</v>
      </c>
      <c r="W264" s="29">
        <v>194</v>
      </c>
      <c r="X264" s="27">
        <v>0</v>
      </c>
      <c r="Y264" s="27">
        <v>0</v>
      </c>
      <c r="Z264" s="27">
        <v>0</v>
      </c>
      <c r="AA264" s="27">
        <v>0</v>
      </c>
      <c r="AB264" s="27">
        <v>0</v>
      </c>
      <c r="AD264" s="37">
        <v>0</v>
      </c>
      <c r="AE264" s="37">
        <v>0</v>
      </c>
      <c r="AF264" s="37">
        <v>0</v>
      </c>
      <c r="AG264" s="37">
        <v>0</v>
      </c>
      <c r="AH264" s="37"/>
      <c r="AI264" s="38">
        <f t="shared" ca="1" si="87"/>
        <v>0</v>
      </c>
      <c r="AJ264" s="39">
        <v>1</v>
      </c>
      <c r="AK264" s="40">
        <v>194.16959999999997</v>
      </c>
      <c r="AL264" s="41">
        <v>194</v>
      </c>
      <c r="AM264" s="32">
        <v>0</v>
      </c>
      <c r="AN264" s="38" t="str">
        <f t="shared" si="88"/>
        <v>-</v>
      </c>
      <c r="AO264" s="38" t="str">
        <f t="shared" si="89"/>
        <v>-</v>
      </c>
      <c r="AP264" s="38" t="str">
        <f t="shared" si="90"/>
        <v>-</v>
      </c>
      <c r="AQ264" s="39"/>
      <c r="AR264" s="39"/>
      <c r="AS264" s="39"/>
      <c r="AT264" s="30"/>
      <c r="AU264" s="26"/>
      <c r="AV264" s="1"/>
    </row>
    <row r="265" spans="1:48" ht="15" x14ac:dyDescent="0.25">
      <c r="A265" s="64">
        <v>40</v>
      </c>
      <c r="B265" s="64">
        <v>38</v>
      </c>
      <c r="C265" s="64" t="s">
        <v>558</v>
      </c>
      <c r="D265" s="29" t="s">
        <v>56</v>
      </c>
      <c r="E265" s="29"/>
      <c r="F265" s="27"/>
      <c r="G265" s="27"/>
      <c r="H265" s="27">
        <v>194</v>
      </c>
      <c r="I265" s="27"/>
      <c r="J265" s="27"/>
      <c r="K265" s="32">
        <f t="shared" si="78"/>
        <v>194</v>
      </c>
      <c r="L265" s="32" t="s">
        <v>1133</v>
      </c>
      <c r="M265" s="32"/>
      <c r="N265" s="33">
        <f t="shared" si="79"/>
        <v>194.02590000000001</v>
      </c>
      <c r="O265" s="32">
        <f t="shared" si="80"/>
        <v>1</v>
      </c>
      <c r="P265" s="32">
        <f t="shared" ca="1" si="81"/>
        <v>0</v>
      </c>
      <c r="Q265" s="34" t="s">
        <v>87</v>
      </c>
      <c r="R265" s="35">
        <f t="shared" si="91"/>
        <v>0</v>
      </c>
      <c r="S265" s="36">
        <f t="shared" si="83"/>
        <v>194.19399999999999</v>
      </c>
      <c r="T265" s="36">
        <f t="shared" si="84"/>
        <v>194.19399999999999</v>
      </c>
      <c r="U265" s="35">
        <f t="shared" si="85"/>
        <v>0</v>
      </c>
      <c r="V265" s="35">
        <f t="shared" si="86"/>
        <v>194.19399999999999</v>
      </c>
      <c r="W265" s="29">
        <v>194</v>
      </c>
      <c r="X265" s="27">
        <v>0</v>
      </c>
      <c r="Y265" s="27">
        <v>0</v>
      </c>
      <c r="Z265" s="27">
        <v>0</v>
      </c>
      <c r="AA265" s="27">
        <v>0</v>
      </c>
      <c r="AB265" s="27">
        <v>0</v>
      </c>
      <c r="AD265" s="37">
        <v>0</v>
      </c>
      <c r="AE265" s="37">
        <v>0</v>
      </c>
      <c r="AF265" s="37">
        <v>0</v>
      </c>
      <c r="AG265" s="37">
        <v>0</v>
      </c>
      <c r="AH265" s="37"/>
      <c r="AI265" s="38">
        <f t="shared" ca="1" si="87"/>
        <v>0</v>
      </c>
      <c r="AJ265" s="39">
        <v>1</v>
      </c>
      <c r="AK265" s="40">
        <v>194.1695</v>
      </c>
      <c r="AL265" s="41">
        <v>194</v>
      </c>
      <c r="AM265" s="32">
        <v>388</v>
      </c>
      <c r="AN265" s="38" t="str">
        <f t="shared" si="88"/>
        <v>-</v>
      </c>
      <c r="AO265" s="38" t="str">
        <f t="shared" si="89"/>
        <v>-</v>
      </c>
      <c r="AP265" s="38" t="str">
        <f t="shared" si="90"/>
        <v>-</v>
      </c>
      <c r="AQ265" s="39"/>
      <c r="AR265" s="39"/>
      <c r="AS265" s="39"/>
      <c r="AT265" s="30"/>
      <c r="AU265" s="26"/>
      <c r="AV265" s="1"/>
    </row>
    <row r="266" spans="1:48" ht="15" x14ac:dyDescent="0.25">
      <c r="A266" s="64">
        <v>41</v>
      </c>
      <c r="B266" s="64">
        <v>39</v>
      </c>
      <c r="C266" s="64" t="s">
        <v>559</v>
      </c>
      <c r="D266" s="29" t="s">
        <v>485</v>
      </c>
      <c r="E266" s="29"/>
      <c r="F266" s="27"/>
      <c r="G266" s="27"/>
      <c r="H266" s="27">
        <v>182</v>
      </c>
      <c r="I266" s="27"/>
      <c r="J266" s="27"/>
      <c r="K266" s="32">
        <f t="shared" si="78"/>
        <v>182</v>
      </c>
      <c r="L266" s="32" t="s">
        <v>1133</v>
      </c>
      <c r="M266" s="32"/>
      <c r="N266" s="33">
        <f t="shared" si="79"/>
        <v>182.02600000000001</v>
      </c>
      <c r="O266" s="32">
        <f t="shared" si="80"/>
        <v>1</v>
      </c>
      <c r="P266" s="32">
        <f t="shared" ca="1" si="81"/>
        <v>0</v>
      </c>
      <c r="Q266" s="34" t="s">
        <v>87</v>
      </c>
      <c r="R266" s="35">
        <f t="shared" si="91"/>
        <v>0</v>
      </c>
      <c r="S266" s="36">
        <f t="shared" si="83"/>
        <v>182.18199999999999</v>
      </c>
      <c r="T266" s="36">
        <f t="shared" si="84"/>
        <v>182.18199999999999</v>
      </c>
      <c r="U266" s="35">
        <f t="shared" si="85"/>
        <v>0</v>
      </c>
      <c r="V266" s="35">
        <f t="shared" si="86"/>
        <v>182.18199999999999</v>
      </c>
      <c r="W266" s="29">
        <v>182</v>
      </c>
      <c r="X266" s="27">
        <v>0</v>
      </c>
      <c r="Y266" s="27">
        <v>0</v>
      </c>
      <c r="Z266" s="27">
        <v>0</v>
      </c>
      <c r="AA266" s="27">
        <v>0</v>
      </c>
      <c r="AB266" s="27">
        <v>0</v>
      </c>
      <c r="AD266" s="37">
        <v>0</v>
      </c>
      <c r="AE266" s="37">
        <v>0</v>
      </c>
      <c r="AF266" s="37">
        <v>0</v>
      </c>
      <c r="AG266" s="37">
        <v>0</v>
      </c>
      <c r="AH266" s="37"/>
      <c r="AI266" s="38">
        <f t="shared" ca="1" si="87"/>
        <v>0</v>
      </c>
      <c r="AJ266" s="39">
        <v>1</v>
      </c>
      <c r="AK266" s="40">
        <v>182.1574</v>
      </c>
      <c r="AL266" s="41">
        <v>182</v>
      </c>
      <c r="AM266" s="32">
        <v>364</v>
      </c>
      <c r="AN266" s="38" t="str">
        <f t="shared" si="88"/>
        <v>-</v>
      </c>
      <c r="AO266" s="38" t="str">
        <f t="shared" si="89"/>
        <v>-</v>
      </c>
      <c r="AP266" s="38" t="str">
        <f t="shared" si="90"/>
        <v>-</v>
      </c>
      <c r="AQ266" s="39"/>
      <c r="AR266" s="39"/>
      <c r="AS266" s="39"/>
      <c r="AT266" s="30"/>
      <c r="AU266" s="26"/>
      <c r="AV266" s="1"/>
    </row>
    <row r="267" spans="1:48" ht="15" x14ac:dyDescent="0.25">
      <c r="A267" s="64">
        <v>42</v>
      </c>
      <c r="B267" s="64">
        <v>40</v>
      </c>
      <c r="C267" s="64" t="s">
        <v>560</v>
      </c>
      <c r="D267" s="29" t="s">
        <v>34</v>
      </c>
      <c r="E267" s="29"/>
      <c r="F267" s="27"/>
      <c r="G267" s="27">
        <v>176</v>
      </c>
      <c r="H267" s="27"/>
      <c r="I267" s="27"/>
      <c r="J267" s="27"/>
      <c r="K267" s="32">
        <f t="shared" si="78"/>
        <v>176</v>
      </c>
      <c r="L267" s="32" t="s">
        <v>1133</v>
      </c>
      <c r="M267" s="32"/>
      <c r="N267" s="33">
        <f t="shared" si="79"/>
        <v>176.02610000000001</v>
      </c>
      <c r="O267" s="32">
        <f t="shared" si="80"/>
        <v>1</v>
      </c>
      <c r="P267" s="32">
        <f t="shared" ca="1" si="81"/>
        <v>0</v>
      </c>
      <c r="Q267" s="34" t="s">
        <v>87</v>
      </c>
      <c r="R267" s="35">
        <f t="shared" si="91"/>
        <v>0</v>
      </c>
      <c r="S267" s="36">
        <f t="shared" si="83"/>
        <v>176.17599999999999</v>
      </c>
      <c r="T267" s="36">
        <f t="shared" si="84"/>
        <v>176.17599999999999</v>
      </c>
      <c r="U267" s="35">
        <f t="shared" si="85"/>
        <v>0</v>
      </c>
      <c r="V267" s="35">
        <f t="shared" si="86"/>
        <v>176.17599999999999</v>
      </c>
      <c r="W267" s="29">
        <v>176</v>
      </c>
      <c r="X267" s="27">
        <v>0</v>
      </c>
      <c r="Y267" s="27">
        <v>0</v>
      </c>
      <c r="Z267" s="27">
        <v>0</v>
      </c>
      <c r="AA267" s="27">
        <v>0</v>
      </c>
      <c r="AB267" s="27">
        <v>0</v>
      </c>
      <c r="AD267" s="37">
        <v>0</v>
      </c>
      <c r="AE267" s="37">
        <v>0</v>
      </c>
      <c r="AF267" s="37">
        <v>0</v>
      </c>
      <c r="AG267" s="37">
        <v>0</v>
      </c>
      <c r="AH267" s="37"/>
      <c r="AI267" s="38">
        <f t="shared" ca="1" si="87"/>
        <v>176</v>
      </c>
      <c r="AJ267" s="39">
        <v>1</v>
      </c>
      <c r="AK267" s="40">
        <v>176.15119999999999</v>
      </c>
      <c r="AL267" s="41">
        <v>176</v>
      </c>
      <c r="AM267" s="32">
        <v>352</v>
      </c>
      <c r="AN267" s="38" t="str">
        <f t="shared" si="88"/>
        <v>-</v>
      </c>
      <c r="AO267" s="38" t="str">
        <f t="shared" si="89"/>
        <v>-</v>
      </c>
      <c r="AP267" s="38" t="str">
        <f t="shared" si="90"/>
        <v>-</v>
      </c>
      <c r="AQ267" s="39"/>
      <c r="AR267" s="39"/>
      <c r="AS267" s="39"/>
      <c r="AT267" s="30"/>
      <c r="AU267" s="26"/>
      <c r="AV267" s="1"/>
    </row>
    <row r="268" spans="1:48" ht="15" x14ac:dyDescent="0.25">
      <c r="A268" s="64">
        <v>43</v>
      </c>
      <c r="B268" s="64">
        <v>41</v>
      </c>
      <c r="C268" s="64" t="s">
        <v>561</v>
      </c>
      <c r="D268" s="29" t="s">
        <v>63</v>
      </c>
      <c r="E268" s="29">
        <v>164</v>
      </c>
      <c r="F268" s="27"/>
      <c r="G268" s="27"/>
      <c r="H268" s="27"/>
      <c r="I268" s="27"/>
      <c r="J268" s="27"/>
      <c r="K268" s="32">
        <f t="shared" si="78"/>
        <v>164</v>
      </c>
      <c r="L268" s="32" t="s">
        <v>1133</v>
      </c>
      <c r="M268" s="32"/>
      <c r="N268" s="33">
        <f t="shared" si="79"/>
        <v>164.02619999999999</v>
      </c>
      <c r="O268" s="32">
        <f t="shared" si="80"/>
        <v>1</v>
      </c>
      <c r="P268" s="32">
        <f t="shared" ca="1" si="81"/>
        <v>0</v>
      </c>
      <c r="Q268" s="34" t="s">
        <v>87</v>
      </c>
      <c r="R268" s="35">
        <f t="shared" si="91"/>
        <v>0</v>
      </c>
      <c r="S268" s="36">
        <f t="shared" si="83"/>
        <v>164.16399999999999</v>
      </c>
      <c r="T268" s="36">
        <f t="shared" si="84"/>
        <v>164.16399999999999</v>
      </c>
      <c r="U268" s="35">
        <f t="shared" si="85"/>
        <v>0</v>
      </c>
      <c r="V268" s="35">
        <f t="shared" si="86"/>
        <v>164.16399999999999</v>
      </c>
      <c r="W268" s="29">
        <v>164</v>
      </c>
      <c r="X268" s="27">
        <v>0</v>
      </c>
      <c r="Y268" s="27">
        <v>0</v>
      </c>
      <c r="Z268" s="27">
        <v>0</v>
      </c>
      <c r="AA268" s="27">
        <v>0</v>
      </c>
      <c r="AB268" s="27">
        <v>0</v>
      </c>
      <c r="AD268" s="37">
        <v>0</v>
      </c>
      <c r="AE268" s="37">
        <v>0</v>
      </c>
      <c r="AF268" s="37">
        <v>0</v>
      </c>
      <c r="AG268" s="37">
        <v>0</v>
      </c>
      <c r="AH268" s="37"/>
      <c r="AI268" s="38">
        <f t="shared" ca="1" si="87"/>
        <v>0</v>
      </c>
      <c r="AJ268" s="39">
        <v>1</v>
      </c>
      <c r="AK268" s="40">
        <v>164.13899999999998</v>
      </c>
      <c r="AL268" s="41">
        <v>164</v>
      </c>
      <c r="AM268" s="32">
        <v>328</v>
      </c>
      <c r="AN268" s="38" t="str">
        <f t="shared" si="88"/>
        <v>-</v>
      </c>
      <c r="AO268" s="38" t="str">
        <f t="shared" si="89"/>
        <v>-</v>
      </c>
      <c r="AP268" s="38" t="str">
        <f t="shared" si="90"/>
        <v>-</v>
      </c>
      <c r="AQ268" s="39"/>
      <c r="AR268" s="39"/>
      <c r="AS268" s="39"/>
      <c r="AT268" s="30"/>
      <c r="AU268" s="26"/>
      <c r="AV268" s="1"/>
    </row>
    <row r="269" spans="1:48" ht="15" x14ac:dyDescent="0.25">
      <c r="A269" s="64">
        <v>44</v>
      </c>
      <c r="B269" s="64">
        <v>42</v>
      </c>
      <c r="C269" s="64" t="s">
        <v>562</v>
      </c>
      <c r="D269" s="29" t="s">
        <v>52</v>
      </c>
      <c r="E269" s="29">
        <v>163</v>
      </c>
      <c r="F269" s="27"/>
      <c r="G269" s="27"/>
      <c r="H269" s="27"/>
      <c r="I269" s="27"/>
      <c r="J269" s="27"/>
      <c r="K269" s="32">
        <f t="shared" si="78"/>
        <v>163</v>
      </c>
      <c r="L269" s="32" t="s">
        <v>1133</v>
      </c>
      <c r="M269" s="32"/>
      <c r="N269" s="33">
        <f t="shared" si="79"/>
        <v>163.02629999999999</v>
      </c>
      <c r="O269" s="32">
        <f t="shared" si="80"/>
        <v>1</v>
      </c>
      <c r="P269" s="32">
        <f t="shared" ca="1" si="81"/>
        <v>0</v>
      </c>
      <c r="Q269" s="34" t="s">
        <v>87</v>
      </c>
      <c r="R269" s="35">
        <f t="shared" si="91"/>
        <v>0</v>
      </c>
      <c r="S269" s="36">
        <f t="shared" si="83"/>
        <v>163.16299999999998</v>
      </c>
      <c r="T269" s="36">
        <f t="shared" si="84"/>
        <v>163.16300000000001</v>
      </c>
      <c r="U269" s="35">
        <f t="shared" si="85"/>
        <v>0</v>
      </c>
      <c r="V269" s="35">
        <f t="shared" si="86"/>
        <v>163.16300000000001</v>
      </c>
      <c r="W269" s="29">
        <v>163</v>
      </c>
      <c r="X269" s="27">
        <v>0</v>
      </c>
      <c r="Y269" s="27">
        <v>0</v>
      </c>
      <c r="Z269" s="27">
        <v>0</v>
      </c>
      <c r="AA269" s="27">
        <v>0</v>
      </c>
      <c r="AB269" s="27">
        <v>0</v>
      </c>
      <c r="AD269" s="37">
        <v>0</v>
      </c>
      <c r="AE269" s="37">
        <v>0</v>
      </c>
      <c r="AF269" s="37">
        <v>0</v>
      </c>
      <c r="AG269" s="37">
        <v>0</v>
      </c>
      <c r="AH269" s="37"/>
      <c r="AI269" s="38">
        <f t="shared" ca="1" si="87"/>
        <v>0</v>
      </c>
      <c r="AJ269" s="39">
        <v>1</v>
      </c>
      <c r="AK269" s="40">
        <v>163.1379</v>
      </c>
      <c r="AL269" s="41">
        <v>163</v>
      </c>
      <c r="AM269" s="32">
        <v>326</v>
      </c>
      <c r="AN269" s="38" t="str">
        <f t="shared" si="88"/>
        <v>-</v>
      </c>
      <c r="AO269" s="38" t="str">
        <f t="shared" si="89"/>
        <v>-</v>
      </c>
      <c r="AP269" s="38" t="str">
        <f t="shared" si="90"/>
        <v>-</v>
      </c>
      <c r="AQ269" s="39"/>
      <c r="AR269" s="39"/>
      <c r="AS269" s="39"/>
      <c r="AT269" s="30"/>
      <c r="AU269" s="26"/>
      <c r="AV269" s="1"/>
    </row>
    <row r="270" spans="1:48" ht="15" x14ac:dyDescent="0.25">
      <c r="A270" s="64">
        <v>45</v>
      </c>
      <c r="B270" s="64">
        <v>43</v>
      </c>
      <c r="C270" s="64" t="s">
        <v>563</v>
      </c>
      <c r="D270" s="29" t="s">
        <v>78</v>
      </c>
      <c r="E270" s="29">
        <v>162</v>
      </c>
      <c r="F270" s="27"/>
      <c r="G270" s="27"/>
      <c r="H270" s="27"/>
      <c r="I270" s="27"/>
      <c r="J270" s="27"/>
      <c r="K270" s="32">
        <f t="shared" si="78"/>
        <v>162</v>
      </c>
      <c r="L270" s="32" t="s">
        <v>1133</v>
      </c>
      <c r="M270" s="32"/>
      <c r="N270" s="33">
        <f t="shared" si="79"/>
        <v>162.0264</v>
      </c>
      <c r="O270" s="32">
        <f t="shared" si="80"/>
        <v>1</v>
      </c>
      <c r="P270" s="32">
        <f t="shared" ca="1" si="81"/>
        <v>0</v>
      </c>
      <c r="Q270" s="34" t="s">
        <v>87</v>
      </c>
      <c r="R270" s="35">
        <f t="shared" si="91"/>
        <v>0</v>
      </c>
      <c r="S270" s="36">
        <f t="shared" si="83"/>
        <v>162.16199999999998</v>
      </c>
      <c r="T270" s="36">
        <f t="shared" si="84"/>
        <v>162.16200000000001</v>
      </c>
      <c r="U270" s="35">
        <f t="shared" si="85"/>
        <v>0</v>
      </c>
      <c r="V270" s="35">
        <f t="shared" si="86"/>
        <v>162.16200000000001</v>
      </c>
      <c r="W270" s="29">
        <v>162</v>
      </c>
      <c r="X270" s="27">
        <v>0</v>
      </c>
      <c r="Y270" s="27">
        <v>0</v>
      </c>
      <c r="Z270" s="27">
        <v>0</v>
      </c>
      <c r="AA270" s="27">
        <v>0</v>
      </c>
      <c r="AB270" s="27">
        <v>0</v>
      </c>
      <c r="AD270" s="37">
        <v>0</v>
      </c>
      <c r="AE270" s="37">
        <v>0</v>
      </c>
      <c r="AF270" s="37">
        <v>0</v>
      </c>
      <c r="AG270" s="37">
        <v>0</v>
      </c>
      <c r="AH270" s="37"/>
      <c r="AI270" s="38">
        <f t="shared" ca="1" si="87"/>
        <v>0</v>
      </c>
      <c r="AJ270" s="39">
        <v>1</v>
      </c>
      <c r="AK270" s="40">
        <v>162.13679999999999</v>
      </c>
      <c r="AL270" s="41">
        <v>162</v>
      </c>
      <c r="AM270" s="32">
        <v>324</v>
      </c>
      <c r="AN270" s="38" t="str">
        <f t="shared" si="88"/>
        <v>-</v>
      </c>
      <c r="AO270" s="38" t="str">
        <f t="shared" si="89"/>
        <v>-</v>
      </c>
      <c r="AP270" s="38" t="str">
        <f t="shared" si="90"/>
        <v>-</v>
      </c>
      <c r="AQ270" s="39"/>
      <c r="AR270" s="39"/>
      <c r="AS270" s="39"/>
      <c r="AT270" s="30"/>
      <c r="AU270" s="26"/>
      <c r="AV270" s="1"/>
    </row>
    <row r="271" spans="1:48" ht="15" x14ac:dyDescent="0.25">
      <c r="A271" s="64">
        <v>46</v>
      </c>
      <c r="B271" s="64">
        <v>44</v>
      </c>
      <c r="C271" s="64" t="s">
        <v>564</v>
      </c>
      <c r="D271" s="29" t="s">
        <v>78</v>
      </c>
      <c r="E271" s="29">
        <v>154</v>
      </c>
      <c r="F271" s="27"/>
      <c r="G271" s="27"/>
      <c r="H271" s="27"/>
      <c r="I271" s="27"/>
      <c r="J271" s="27"/>
      <c r="K271" s="32">
        <f t="shared" si="78"/>
        <v>154</v>
      </c>
      <c r="L271" s="32" t="s">
        <v>1133</v>
      </c>
      <c r="M271" s="32"/>
      <c r="N271" s="33">
        <f t="shared" si="79"/>
        <v>154.0265</v>
      </c>
      <c r="O271" s="32">
        <f t="shared" si="80"/>
        <v>1</v>
      </c>
      <c r="P271" s="32">
        <f t="shared" ca="1" si="81"/>
        <v>0</v>
      </c>
      <c r="Q271" s="34" t="s">
        <v>87</v>
      </c>
      <c r="R271" s="35">
        <f t="shared" si="91"/>
        <v>0</v>
      </c>
      <c r="S271" s="36">
        <f t="shared" si="83"/>
        <v>154.154</v>
      </c>
      <c r="T271" s="36">
        <f t="shared" si="84"/>
        <v>154.154</v>
      </c>
      <c r="U271" s="35">
        <f t="shared" si="85"/>
        <v>0</v>
      </c>
      <c r="V271" s="35">
        <f t="shared" si="86"/>
        <v>154.154</v>
      </c>
      <c r="W271" s="29">
        <v>154</v>
      </c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D271" s="37">
        <v>0</v>
      </c>
      <c r="AE271" s="37">
        <v>0</v>
      </c>
      <c r="AF271" s="37">
        <v>0</v>
      </c>
      <c r="AG271" s="37">
        <v>0</v>
      </c>
      <c r="AH271" s="37"/>
      <c r="AI271" s="38">
        <f t="shared" ca="1" si="87"/>
        <v>0</v>
      </c>
      <c r="AJ271" s="39">
        <v>1</v>
      </c>
      <c r="AK271" s="40">
        <v>154.12870000000001</v>
      </c>
      <c r="AL271" s="41">
        <v>154</v>
      </c>
      <c r="AM271" s="32">
        <v>308</v>
      </c>
      <c r="AN271" s="38" t="str">
        <f t="shared" si="88"/>
        <v>-</v>
      </c>
      <c r="AO271" s="38" t="str">
        <f t="shared" si="89"/>
        <v>-</v>
      </c>
      <c r="AP271" s="38" t="str">
        <f t="shared" si="90"/>
        <v>-</v>
      </c>
      <c r="AQ271" s="39"/>
      <c r="AR271" s="39"/>
      <c r="AS271" s="39"/>
      <c r="AT271" s="30"/>
      <c r="AU271" s="26"/>
      <c r="AV271" s="1"/>
    </row>
    <row r="272" spans="1:48" ht="15" x14ac:dyDescent="0.25">
      <c r="A272" s="64">
        <v>47</v>
      </c>
      <c r="B272" s="64">
        <v>45</v>
      </c>
      <c r="C272" s="64" t="s">
        <v>565</v>
      </c>
      <c r="D272" s="29" t="s">
        <v>49</v>
      </c>
      <c r="E272" s="29"/>
      <c r="F272" s="27"/>
      <c r="G272" s="27">
        <v>124</v>
      </c>
      <c r="H272" s="27"/>
      <c r="I272" s="27"/>
      <c r="J272" s="27"/>
      <c r="K272" s="32">
        <f t="shared" si="78"/>
        <v>124</v>
      </c>
      <c r="L272" s="32" t="s">
        <v>1133</v>
      </c>
      <c r="M272" s="32"/>
      <c r="N272" s="33">
        <f t="shared" si="79"/>
        <v>124.0266</v>
      </c>
      <c r="O272" s="32">
        <f t="shared" si="80"/>
        <v>1</v>
      </c>
      <c r="P272" s="32">
        <f t="shared" ca="1" si="81"/>
        <v>0</v>
      </c>
      <c r="Q272" s="34" t="s">
        <v>87</v>
      </c>
      <c r="R272" s="35">
        <f t="shared" si="91"/>
        <v>0</v>
      </c>
      <c r="S272" s="36">
        <f t="shared" si="83"/>
        <v>124.12399999999998</v>
      </c>
      <c r="T272" s="36">
        <f t="shared" si="84"/>
        <v>124.124</v>
      </c>
      <c r="U272" s="35">
        <f t="shared" si="85"/>
        <v>0</v>
      </c>
      <c r="V272" s="35">
        <f t="shared" si="86"/>
        <v>124.124</v>
      </c>
      <c r="W272" s="29">
        <v>124</v>
      </c>
      <c r="X272" s="27">
        <v>0</v>
      </c>
      <c r="Y272" s="27">
        <v>0</v>
      </c>
      <c r="Z272" s="27">
        <v>0</v>
      </c>
      <c r="AA272" s="27">
        <v>0</v>
      </c>
      <c r="AB272" s="27">
        <v>0</v>
      </c>
      <c r="AD272" s="37">
        <v>0</v>
      </c>
      <c r="AE272" s="37">
        <v>0</v>
      </c>
      <c r="AF272" s="37">
        <v>0</v>
      </c>
      <c r="AG272" s="37">
        <v>0</v>
      </c>
      <c r="AH272" s="37"/>
      <c r="AI272" s="38">
        <f t="shared" ca="1" si="87"/>
        <v>124</v>
      </c>
      <c r="AJ272" s="39">
        <v>1</v>
      </c>
      <c r="AK272" s="40">
        <v>124.0985</v>
      </c>
      <c r="AL272" s="41">
        <v>124</v>
      </c>
      <c r="AM272" s="32">
        <v>248</v>
      </c>
      <c r="AN272" s="38" t="str">
        <f t="shared" si="88"/>
        <v>-</v>
      </c>
      <c r="AO272" s="38" t="str">
        <f t="shared" si="89"/>
        <v>-</v>
      </c>
      <c r="AP272" s="38" t="str">
        <f t="shared" si="90"/>
        <v>-</v>
      </c>
      <c r="AQ272" s="39"/>
      <c r="AR272" s="39"/>
      <c r="AS272" s="39"/>
      <c r="AT272" s="30"/>
      <c r="AU272" s="26"/>
      <c r="AV272" s="1"/>
    </row>
    <row r="273" spans="1:48" ht="15" x14ac:dyDescent="0.25">
      <c r="A273" s="64">
        <v>48</v>
      </c>
      <c r="B273" s="64">
        <v>46</v>
      </c>
      <c r="C273" s="64" t="s">
        <v>566</v>
      </c>
      <c r="D273" s="29" t="s">
        <v>69</v>
      </c>
      <c r="E273" s="29">
        <v>118</v>
      </c>
      <c r="F273" s="27"/>
      <c r="G273" s="27"/>
      <c r="H273" s="27"/>
      <c r="I273" s="27"/>
      <c r="J273" s="27"/>
      <c r="K273" s="32">
        <f t="shared" si="78"/>
        <v>118</v>
      </c>
      <c r="L273" s="32" t="s">
        <v>1133</v>
      </c>
      <c r="M273" s="32"/>
      <c r="N273" s="33">
        <f t="shared" si="79"/>
        <v>118.02670000000001</v>
      </c>
      <c r="O273" s="32">
        <f t="shared" si="80"/>
        <v>1</v>
      </c>
      <c r="P273" s="32">
        <f t="shared" ca="1" si="81"/>
        <v>0</v>
      </c>
      <c r="Q273" s="34" t="s">
        <v>87</v>
      </c>
      <c r="R273" s="35">
        <f t="shared" si="91"/>
        <v>0</v>
      </c>
      <c r="S273" s="36">
        <f t="shared" si="83"/>
        <v>118.11799999999998</v>
      </c>
      <c r="T273" s="36">
        <f t="shared" si="84"/>
        <v>118.11799999999999</v>
      </c>
      <c r="U273" s="35">
        <f t="shared" si="85"/>
        <v>0</v>
      </c>
      <c r="V273" s="35">
        <f t="shared" si="86"/>
        <v>118.11799999999999</v>
      </c>
      <c r="W273" s="29">
        <v>118</v>
      </c>
      <c r="X273" s="27">
        <v>0</v>
      </c>
      <c r="Y273" s="27">
        <v>0</v>
      </c>
      <c r="Z273" s="27">
        <v>0</v>
      </c>
      <c r="AA273" s="27">
        <v>0</v>
      </c>
      <c r="AB273" s="27">
        <v>0</v>
      </c>
      <c r="AD273" s="37">
        <v>0</v>
      </c>
      <c r="AE273" s="37">
        <v>0</v>
      </c>
      <c r="AF273" s="37">
        <v>0</v>
      </c>
      <c r="AG273" s="37">
        <v>0</v>
      </c>
      <c r="AH273" s="37"/>
      <c r="AI273" s="38">
        <f t="shared" ca="1" si="87"/>
        <v>0</v>
      </c>
      <c r="AJ273" s="39">
        <v>1</v>
      </c>
      <c r="AK273" s="40">
        <v>118.0924</v>
      </c>
      <c r="AL273" s="41">
        <v>118</v>
      </c>
      <c r="AM273" s="32">
        <v>236</v>
      </c>
      <c r="AN273" s="38" t="str">
        <f t="shared" si="88"/>
        <v>-</v>
      </c>
      <c r="AO273" s="38" t="str">
        <f t="shared" si="89"/>
        <v>-</v>
      </c>
      <c r="AP273" s="38" t="str">
        <f t="shared" si="90"/>
        <v>-</v>
      </c>
      <c r="AQ273" s="39"/>
      <c r="AR273" s="39"/>
      <c r="AS273" s="39"/>
      <c r="AT273" s="30"/>
      <c r="AU273" s="26"/>
      <c r="AV273" s="1"/>
    </row>
    <row r="274" spans="1:48" ht="3" customHeight="1" x14ac:dyDescent="0.25">
      <c r="A274" s="64"/>
      <c r="B274" s="1"/>
      <c r="C274" s="64"/>
      <c r="D274" s="29"/>
      <c r="E274" s="29"/>
      <c r="F274" s="27"/>
      <c r="G274" s="27"/>
      <c r="H274" s="27"/>
      <c r="I274" s="27"/>
      <c r="J274" s="27"/>
      <c r="K274" s="32"/>
      <c r="L274" s="27"/>
      <c r="M274" s="27"/>
      <c r="N274" s="32"/>
      <c r="O274" s="27"/>
      <c r="P274" s="27"/>
      <c r="R274" s="65"/>
      <c r="S274" s="65"/>
      <c r="T274" s="65"/>
      <c r="U274" s="65"/>
      <c r="V274" s="35"/>
      <c r="W274" s="32"/>
      <c r="X274" s="32"/>
      <c r="Y274" s="32"/>
      <c r="Z274" s="32"/>
      <c r="AA274" s="32"/>
      <c r="AB274" s="32"/>
      <c r="AL274" s="26"/>
      <c r="AM274" s="26"/>
      <c r="AN274" s="41"/>
      <c r="AO274" s="41"/>
      <c r="AP274" s="41"/>
      <c r="AQ274" s="41"/>
      <c r="AR274" s="41"/>
      <c r="AS274" s="41"/>
      <c r="AT274" s="30"/>
      <c r="AU274" s="26"/>
      <c r="AV274" s="1"/>
    </row>
    <row r="275" spans="1:48" ht="15" x14ac:dyDescent="0.25">
      <c r="A275" s="64"/>
      <c r="B275" s="1"/>
      <c r="C275" s="64"/>
      <c r="D275" s="29"/>
      <c r="E275" s="29"/>
      <c r="F275" s="27"/>
      <c r="G275" s="27"/>
      <c r="H275" s="27"/>
      <c r="I275" s="27"/>
      <c r="J275" s="27"/>
      <c r="K275" s="32"/>
      <c r="L275" s="27"/>
      <c r="M275" s="27"/>
      <c r="N275" s="32"/>
      <c r="O275" s="27"/>
      <c r="P275" s="27"/>
      <c r="R275" s="65"/>
      <c r="S275" s="65"/>
      <c r="T275" s="65"/>
      <c r="U275" s="65"/>
      <c r="V275" s="35"/>
      <c r="W275" s="32"/>
      <c r="X275" s="32"/>
      <c r="Y275" s="32"/>
      <c r="Z275" s="32"/>
      <c r="AA275" s="32"/>
      <c r="AB275" s="32"/>
      <c r="AL275" s="26"/>
      <c r="AM275" s="26"/>
      <c r="AN275" s="41"/>
      <c r="AO275" s="41"/>
      <c r="AP275" s="41"/>
      <c r="AQ275" s="41"/>
      <c r="AR275" s="41"/>
      <c r="AS275" s="41"/>
      <c r="AT275" s="30"/>
      <c r="AU275" s="26"/>
      <c r="AV275" s="1"/>
    </row>
    <row r="276" spans="1:48" s="26" customFormat="1" ht="15" x14ac:dyDescent="0.25">
      <c r="A276" s="64"/>
      <c r="B276" s="1"/>
      <c r="C276" s="63" t="s">
        <v>72</v>
      </c>
      <c r="D276" s="29"/>
      <c r="E276" s="29"/>
      <c r="F276" s="27"/>
      <c r="G276" s="27"/>
      <c r="H276" s="27"/>
      <c r="I276" s="27"/>
      <c r="J276" s="27"/>
      <c r="K276" s="32"/>
      <c r="L276" s="27"/>
      <c r="M276" s="27"/>
      <c r="N276" s="32"/>
      <c r="O276" s="27"/>
      <c r="P276" s="27"/>
      <c r="Q276" s="56" t="str">
        <f>C276</f>
        <v>M60</v>
      </c>
      <c r="R276" s="62"/>
      <c r="S276" s="62"/>
      <c r="T276" s="62"/>
      <c r="U276" s="62"/>
      <c r="V276" s="35"/>
      <c r="W276" s="32"/>
      <c r="X276" s="61"/>
      <c r="Y276" s="61"/>
      <c r="Z276" s="61"/>
      <c r="AA276" s="61"/>
      <c r="AB276" s="61"/>
      <c r="AJ276" s="2"/>
      <c r="AK276" s="2"/>
      <c r="AN276" s="41"/>
      <c r="AO276" s="41"/>
      <c r="AP276" s="41"/>
      <c r="AQ276" s="39">
        <v>841</v>
      </c>
      <c r="AR276" s="39">
        <v>779</v>
      </c>
      <c r="AS276" s="39">
        <v>750</v>
      </c>
      <c r="AT276" s="54"/>
      <c r="AV276" s="1"/>
    </row>
    <row r="277" spans="1:48" s="26" customFormat="1" ht="15" x14ac:dyDescent="0.25">
      <c r="A277" s="64">
        <v>1</v>
      </c>
      <c r="B277" s="1">
        <v>1</v>
      </c>
      <c r="C277" s="64" t="s">
        <v>567</v>
      </c>
      <c r="D277" s="29" t="s">
        <v>49</v>
      </c>
      <c r="E277" s="29">
        <v>276</v>
      </c>
      <c r="F277" s="27">
        <v>283</v>
      </c>
      <c r="G277" s="27">
        <v>282</v>
      </c>
      <c r="H277" s="27"/>
      <c r="I277" s="27"/>
      <c r="J277" s="27"/>
      <c r="K277" s="32">
        <f t="shared" ref="K277:K320" si="92">IFERROR(LARGE(E277:J277,1),0)+IF($D$5&gt;=2,IFERROR(LARGE(E277:J277,2),0),0)+IF($D$5&gt;=3,IFERROR(LARGE(E277:J277,3),0),0)+IF($D$5&gt;=4,IFERROR(LARGE(E277:J277,4),0),0)+IF($D$5&gt;=5,IFERROR(LARGE(E277:J277,5),0),0)+IF($D$5&gt;=6,IFERROR(LARGE(E277:J277,6),0),0)</f>
        <v>841</v>
      </c>
      <c r="L277" s="32" t="s">
        <v>1133</v>
      </c>
      <c r="M277" s="32" t="s">
        <v>73</v>
      </c>
      <c r="N277" s="33">
        <f t="shared" ref="N277:N320" si="93">K277+(ROW(K277)-ROW(K$6))/10000</f>
        <v>841.02710000000002</v>
      </c>
      <c r="O277" s="32">
        <f t="shared" ref="O277:O320" si="94">COUNT(E277:J277)</f>
        <v>3</v>
      </c>
      <c r="P277" s="32">
        <f t="shared" ref="P277:P320" ca="1" si="95">IF(AND(O277=1,OFFSET(D277,0,P$3)&gt;0),"Y",0)</f>
        <v>0</v>
      </c>
      <c r="Q277" s="34" t="s">
        <v>72</v>
      </c>
      <c r="R277" s="35">
        <f t="shared" ref="R277:R320" si="96">1-(Q277=Q276)</f>
        <v>0</v>
      </c>
      <c r="S277" s="36">
        <f t="shared" ref="S277:S320" si="97">IFERROR(LARGE(E277:J277,1),0)*1.001+IF($D$5&gt;=2,IFERROR(LARGE(E277:J277,2),0),0)*1.0001+IF($D$5&gt;=3,IFERROR(LARGE(E277:J277,3),0),0)*1.00001+IF($D$5&gt;=4,IFERROR(LARGE(E277:J277,4),0),0)*1.000001+IF($D$5&gt;=5,IFERROR(LARGE(E277:J277,5),0),0)*1.0000001+IF($D$5&gt;=6,IFERROR(LARGE(E277:J277,6),0),0)*1.00000001</f>
        <v>841.31395999999995</v>
      </c>
      <c r="T277" s="36">
        <f t="shared" ref="T277:T320" si="98">K277+W277/1000+IF($D$5&gt;=2,X277/10000,0)+IF($D$5&gt;=3,Y277/100000,0)+IF($D$5&gt;=4,Z277/1000000,0)+IF($D$5&gt;=5,AA277/10000000,0)+IF($D$5&gt;=6,AB277/100000000,0)</f>
        <v>841.31395999999995</v>
      </c>
      <c r="U277" s="35">
        <f t="shared" ref="U277:U320" si="99">1-(S277=T277)</f>
        <v>0</v>
      </c>
      <c r="V277" s="35">
        <f t="shared" ref="V277:V320" si="100">K277+W277/1000+X277/10000+Y277/100000+Z277/1000000+AA277/10000000+AB277/100000000</f>
        <v>841.31395999999995</v>
      </c>
      <c r="W277" s="29">
        <v>283</v>
      </c>
      <c r="X277" s="27">
        <v>282</v>
      </c>
      <c r="Y277" s="27">
        <v>276</v>
      </c>
      <c r="Z277" s="27">
        <v>0</v>
      </c>
      <c r="AA277" s="27">
        <v>0</v>
      </c>
      <c r="AB277" s="27">
        <v>0</v>
      </c>
      <c r="AD277" s="37">
        <v>0</v>
      </c>
      <c r="AE277" s="37">
        <v>0</v>
      </c>
      <c r="AF277" s="37">
        <v>0</v>
      </c>
      <c r="AG277" s="37">
        <v>0</v>
      </c>
      <c r="AH277" s="37"/>
      <c r="AI277" s="38">
        <f t="shared" ref="AI277:AI320" ca="1" si="101">OFFSET(E277,0,AI$5-1)</f>
        <v>282</v>
      </c>
      <c r="AJ277" s="39">
        <v>3</v>
      </c>
      <c r="AK277" s="40">
        <v>841.28796</v>
      </c>
      <c r="AL277" s="41">
        <v>283</v>
      </c>
      <c r="AM277" s="32">
        <v>848</v>
      </c>
      <c r="AN277" s="38" t="str">
        <f t="shared" ref="AN277:AN320" si="102">IF(AND($AD277="Query O/s",AQ277&lt;&gt;""),AQ277,"-")</f>
        <v>-</v>
      </c>
      <c r="AO277" s="38" t="str">
        <f t="shared" ref="AO277:AO320" si="103">IF(AND($AD277="Query O/s",AR277&lt;&gt;""),AR277,"-")</f>
        <v>-</v>
      </c>
      <c r="AP277" s="38" t="str">
        <f t="shared" ref="AP277:AP320" si="104">IF(AND($AD277="Query O/s",AS277&lt;&gt;""),AS277,"-")</f>
        <v>-</v>
      </c>
      <c r="AQ277" s="39" t="s">
        <v>73</v>
      </c>
      <c r="AR277" s="39"/>
      <c r="AS277" s="39"/>
      <c r="AT277" s="54"/>
      <c r="AV277" s="1"/>
    </row>
    <row r="278" spans="1:48" s="26" customFormat="1" ht="15" x14ac:dyDescent="0.25">
      <c r="A278" s="64">
        <v>2</v>
      </c>
      <c r="B278" s="1">
        <v>2</v>
      </c>
      <c r="C278" s="64" t="s">
        <v>71</v>
      </c>
      <c r="D278" s="29" t="s">
        <v>52</v>
      </c>
      <c r="E278" s="29">
        <v>261</v>
      </c>
      <c r="F278" s="27">
        <v>262</v>
      </c>
      <c r="G278" s="27">
        <v>240</v>
      </c>
      <c r="H278" s="27">
        <v>256</v>
      </c>
      <c r="I278" s="27">
        <v>286</v>
      </c>
      <c r="J278" s="27"/>
      <c r="K278" s="32">
        <f t="shared" si="92"/>
        <v>809</v>
      </c>
      <c r="L278" s="32" t="s">
        <v>1133</v>
      </c>
      <c r="M278" s="32" t="s">
        <v>111</v>
      </c>
      <c r="N278" s="33">
        <f t="shared" si="93"/>
        <v>809.02719999999999</v>
      </c>
      <c r="O278" s="32">
        <f t="shared" si="94"/>
        <v>5</v>
      </c>
      <c r="P278" s="32">
        <f t="shared" ca="1" si="95"/>
        <v>0</v>
      </c>
      <c r="Q278" s="34" t="s">
        <v>72</v>
      </c>
      <c r="R278" s="35">
        <f t="shared" si="96"/>
        <v>0</v>
      </c>
      <c r="S278" s="36">
        <f t="shared" si="97"/>
        <v>809.31480999999997</v>
      </c>
      <c r="T278" s="36">
        <f t="shared" si="98"/>
        <v>809.31480999999997</v>
      </c>
      <c r="U278" s="35">
        <f t="shared" si="99"/>
        <v>0</v>
      </c>
      <c r="V278" s="35">
        <f t="shared" si="100"/>
        <v>809.31509000000005</v>
      </c>
      <c r="W278" s="29">
        <v>286</v>
      </c>
      <c r="X278" s="27">
        <v>262</v>
      </c>
      <c r="Y278" s="27">
        <v>261</v>
      </c>
      <c r="Z278" s="27">
        <v>256</v>
      </c>
      <c r="AA278" s="27">
        <v>240</v>
      </c>
      <c r="AB278" s="27">
        <v>0</v>
      </c>
      <c r="AD278" s="37">
        <v>0</v>
      </c>
      <c r="AE278" s="37">
        <v>0</v>
      </c>
      <c r="AF278" s="37">
        <v>0</v>
      </c>
      <c r="AG278" s="37">
        <v>0</v>
      </c>
      <c r="AH278" s="37"/>
      <c r="AI278" s="38">
        <f t="shared" ca="1" si="101"/>
        <v>240</v>
      </c>
      <c r="AJ278" s="39">
        <v>4</v>
      </c>
      <c r="AK278" s="40">
        <v>779.26479999999992</v>
      </c>
      <c r="AL278" s="41">
        <v>262</v>
      </c>
      <c r="AM278" s="32">
        <v>785</v>
      </c>
      <c r="AN278" s="38" t="str">
        <f t="shared" si="102"/>
        <v>-</v>
      </c>
      <c r="AO278" s="38" t="str">
        <f t="shared" si="103"/>
        <v>-</v>
      </c>
      <c r="AP278" s="38" t="str">
        <f t="shared" si="104"/>
        <v>-</v>
      </c>
      <c r="AQ278" s="39"/>
      <c r="AR278" s="39" t="s">
        <v>111</v>
      </c>
      <c r="AS278" s="39"/>
      <c r="AT278" s="54"/>
      <c r="AV278" s="1"/>
    </row>
    <row r="279" spans="1:48" s="26" customFormat="1" ht="15" x14ac:dyDescent="0.25">
      <c r="A279" s="64">
        <v>3</v>
      </c>
      <c r="B279" s="1">
        <v>3</v>
      </c>
      <c r="C279" s="64" t="s">
        <v>568</v>
      </c>
      <c r="D279" s="29" t="s">
        <v>161</v>
      </c>
      <c r="E279" s="29">
        <v>249</v>
      </c>
      <c r="F279" s="27">
        <v>259</v>
      </c>
      <c r="G279" s="27">
        <v>242</v>
      </c>
      <c r="H279" s="27"/>
      <c r="I279" s="27"/>
      <c r="J279" s="27"/>
      <c r="K279" s="32">
        <f t="shared" si="92"/>
        <v>750</v>
      </c>
      <c r="L279" s="32" t="s">
        <v>1133</v>
      </c>
      <c r="M279" s="32" t="s">
        <v>569</v>
      </c>
      <c r="N279" s="33">
        <f t="shared" si="93"/>
        <v>750.02729999999997</v>
      </c>
      <c r="O279" s="32">
        <f t="shared" si="94"/>
        <v>3</v>
      </c>
      <c r="P279" s="32">
        <f t="shared" ca="1" si="95"/>
        <v>0</v>
      </c>
      <c r="Q279" s="34" t="s">
        <v>72</v>
      </c>
      <c r="R279" s="35">
        <f t="shared" si="96"/>
        <v>0</v>
      </c>
      <c r="S279" s="36">
        <f t="shared" si="97"/>
        <v>750.28631999999993</v>
      </c>
      <c r="T279" s="36">
        <f t="shared" si="98"/>
        <v>750.28632000000005</v>
      </c>
      <c r="U279" s="35">
        <f t="shared" si="99"/>
        <v>0</v>
      </c>
      <c r="V279" s="35">
        <f t="shared" si="100"/>
        <v>750.28632000000005</v>
      </c>
      <c r="W279" s="29">
        <v>259</v>
      </c>
      <c r="X279" s="27">
        <v>249</v>
      </c>
      <c r="Y279" s="27">
        <v>242</v>
      </c>
      <c r="Z279" s="27">
        <v>0</v>
      </c>
      <c r="AA279" s="27">
        <v>0</v>
      </c>
      <c r="AB279" s="27">
        <v>0</v>
      </c>
      <c r="AD279" s="37">
        <v>0</v>
      </c>
      <c r="AE279" s="37">
        <v>0</v>
      </c>
      <c r="AF279" s="37">
        <v>0</v>
      </c>
      <c r="AG279" s="37">
        <v>0</v>
      </c>
      <c r="AH279" s="37"/>
      <c r="AI279" s="38">
        <f t="shared" ca="1" si="101"/>
        <v>242</v>
      </c>
      <c r="AJ279" s="39">
        <v>3</v>
      </c>
      <c r="AK279" s="40">
        <v>750.26012000000003</v>
      </c>
      <c r="AL279" s="41">
        <v>259</v>
      </c>
      <c r="AM279" s="32">
        <v>767</v>
      </c>
      <c r="AN279" s="38" t="str">
        <f t="shared" si="102"/>
        <v>-</v>
      </c>
      <c r="AO279" s="38" t="str">
        <f t="shared" si="103"/>
        <v>-</v>
      </c>
      <c r="AP279" s="38" t="str">
        <f t="shared" si="104"/>
        <v>-</v>
      </c>
      <c r="AQ279" s="39"/>
      <c r="AR279" s="39"/>
      <c r="AS279" s="39" t="s">
        <v>569</v>
      </c>
      <c r="AT279" s="54"/>
      <c r="AV279" s="1"/>
    </row>
    <row r="280" spans="1:48" s="26" customFormat="1" ht="15" x14ac:dyDescent="0.25">
      <c r="A280" s="64">
        <v>4</v>
      </c>
      <c r="B280" s="1">
        <v>4</v>
      </c>
      <c r="C280" s="64" t="s">
        <v>570</v>
      </c>
      <c r="D280" s="29" t="s">
        <v>49</v>
      </c>
      <c r="E280" s="29">
        <v>225</v>
      </c>
      <c r="F280" s="27">
        <v>242</v>
      </c>
      <c r="G280" s="27">
        <v>247</v>
      </c>
      <c r="H280" s="27">
        <v>255</v>
      </c>
      <c r="I280" s="27"/>
      <c r="J280" s="27"/>
      <c r="K280" s="32">
        <f t="shared" si="92"/>
        <v>744</v>
      </c>
      <c r="L280" s="32" t="s">
        <v>1133</v>
      </c>
      <c r="M280" s="35" t="s">
        <v>571</v>
      </c>
      <c r="N280" s="33">
        <f t="shared" si="93"/>
        <v>744.02739999999994</v>
      </c>
      <c r="O280" s="32">
        <f t="shared" si="94"/>
        <v>4</v>
      </c>
      <c r="P280" s="32">
        <f t="shared" ca="1" si="95"/>
        <v>0</v>
      </c>
      <c r="Q280" s="34" t="s">
        <v>72</v>
      </c>
      <c r="R280" s="35">
        <f t="shared" si="96"/>
        <v>0</v>
      </c>
      <c r="S280" s="36">
        <f t="shared" si="97"/>
        <v>744.28211999999996</v>
      </c>
      <c r="T280" s="36">
        <f t="shared" si="98"/>
        <v>744.28212000000008</v>
      </c>
      <c r="U280" s="35">
        <f t="shared" si="99"/>
        <v>0</v>
      </c>
      <c r="V280" s="35">
        <f t="shared" si="100"/>
        <v>744.28234500000008</v>
      </c>
      <c r="W280" s="29">
        <v>255</v>
      </c>
      <c r="X280" s="27">
        <v>247</v>
      </c>
      <c r="Y280" s="27">
        <v>242</v>
      </c>
      <c r="Z280" s="27">
        <v>225</v>
      </c>
      <c r="AA280" s="27">
        <v>0</v>
      </c>
      <c r="AB280" s="27">
        <v>0</v>
      </c>
      <c r="AD280" s="37">
        <v>0</v>
      </c>
      <c r="AE280" s="37">
        <v>0</v>
      </c>
      <c r="AF280" s="37">
        <v>0</v>
      </c>
      <c r="AG280" s="37">
        <v>0</v>
      </c>
      <c r="AH280" s="37"/>
      <c r="AI280" s="38">
        <f t="shared" ca="1" si="101"/>
        <v>247</v>
      </c>
      <c r="AJ280" s="39">
        <v>4</v>
      </c>
      <c r="AK280" s="40">
        <v>744.25604500000009</v>
      </c>
      <c r="AL280" s="41">
        <v>255</v>
      </c>
      <c r="AM280" s="32">
        <v>757</v>
      </c>
      <c r="AN280" s="38" t="str">
        <f t="shared" si="102"/>
        <v>-</v>
      </c>
      <c r="AO280" s="38" t="str">
        <f t="shared" si="103"/>
        <v>-</v>
      </c>
      <c r="AP280" s="38" t="str">
        <f t="shared" si="104"/>
        <v>-</v>
      </c>
      <c r="AQ280" s="39"/>
      <c r="AR280" s="39"/>
      <c r="AS280" s="39" t="s">
        <v>569</v>
      </c>
      <c r="AT280" s="54"/>
      <c r="AV280" s="1"/>
    </row>
    <row r="281" spans="1:48" s="26" customFormat="1" ht="15" x14ac:dyDescent="0.25">
      <c r="A281" s="64">
        <v>5</v>
      </c>
      <c r="B281" s="1">
        <v>5</v>
      </c>
      <c r="C281" s="64" t="s">
        <v>129</v>
      </c>
      <c r="D281" s="29" t="s">
        <v>19</v>
      </c>
      <c r="E281" s="29">
        <v>232</v>
      </c>
      <c r="F281" s="27">
        <v>231</v>
      </c>
      <c r="G281" s="27">
        <v>220</v>
      </c>
      <c r="H281" s="27"/>
      <c r="I281" s="27">
        <v>263</v>
      </c>
      <c r="J281" s="27"/>
      <c r="K281" s="32">
        <f t="shared" si="92"/>
        <v>726</v>
      </c>
      <c r="L281" s="32" t="s">
        <v>1133</v>
      </c>
      <c r="M281" s="32"/>
      <c r="N281" s="33">
        <f t="shared" si="93"/>
        <v>726.02750000000003</v>
      </c>
      <c r="O281" s="32">
        <f t="shared" si="94"/>
        <v>4</v>
      </c>
      <c r="P281" s="32">
        <f t="shared" ca="1" si="95"/>
        <v>0</v>
      </c>
      <c r="Q281" s="34" t="s">
        <v>72</v>
      </c>
      <c r="R281" s="35">
        <f t="shared" si="96"/>
        <v>0</v>
      </c>
      <c r="S281" s="36">
        <f t="shared" si="97"/>
        <v>726.28851000000009</v>
      </c>
      <c r="T281" s="36">
        <f t="shared" si="98"/>
        <v>726.28850999999997</v>
      </c>
      <c r="U281" s="35">
        <f t="shared" si="99"/>
        <v>0</v>
      </c>
      <c r="V281" s="35">
        <f t="shared" si="100"/>
        <v>726.28872999999999</v>
      </c>
      <c r="W281" s="29">
        <v>263</v>
      </c>
      <c r="X281" s="27">
        <v>232</v>
      </c>
      <c r="Y281" s="27">
        <v>231</v>
      </c>
      <c r="Z281" s="27">
        <v>220</v>
      </c>
      <c r="AA281" s="27">
        <v>0</v>
      </c>
      <c r="AB281" s="27">
        <v>0</v>
      </c>
      <c r="AD281" s="37">
        <v>0</v>
      </c>
      <c r="AE281" s="37">
        <v>0</v>
      </c>
      <c r="AF281" s="37">
        <v>0</v>
      </c>
      <c r="AG281" s="37">
        <v>0</v>
      </c>
      <c r="AH281" s="37"/>
      <c r="AI281" s="38">
        <f t="shared" ca="1" si="101"/>
        <v>220</v>
      </c>
      <c r="AJ281" s="39">
        <v>3</v>
      </c>
      <c r="AK281" s="40">
        <v>683.23079999999993</v>
      </c>
      <c r="AL281" s="41">
        <v>232</v>
      </c>
      <c r="AM281" s="32">
        <v>695</v>
      </c>
      <c r="AN281" s="38" t="str">
        <f t="shared" si="102"/>
        <v>-</v>
      </c>
      <c r="AO281" s="38" t="str">
        <f t="shared" si="103"/>
        <v>-</v>
      </c>
      <c r="AP281" s="38" t="str">
        <f t="shared" si="104"/>
        <v>-</v>
      </c>
      <c r="AQ281" s="39"/>
      <c r="AR281" s="39"/>
      <c r="AS281" s="39"/>
      <c r="AT281" s="54"/>
      <c r="AV281" s="1"/>
    </row>
    <row r="282" spans="1:48" s="26" customFormat="1" ht="15" x14ac:dyDescent="0.25">
      <c r="A282" s="64">
        <v>6</v>
      </c>
      <c r="B282" s="1" t="s">
        <v>38</v>
      </c>
      <c r="C282" s="64" t="s">
        <v>90</v>
      </c>
      <c r="D282" s="29" t="s">
        <v>92</v>
      </c>
      <c r="E282" s="29">
        <v>250</v>
      </c>
      <c r="F282" s="27"/>
      <c r="G282" s="27">
        <v>187</v>
      </c>
      <c r="H282" s="27"/>
      <c r="I282" s="27">
        <v>277</v>
      </c>
      <c r="J282" s="27"/>
      <c r="K282" s="32">
        <f t="shared" si="92"/>
        <v>714</v>
      </c>
      <c r="L282" s="32" t="s">
        <v>1200</v>
      </c>
      <c r="M282" s="32"/>
      <c r="N282" s="33">
        <f t="shared" si="93"/>
        <v>714.02760000000001</v>
      </c>
      <c r="O282" s="32">
        <f t="shared" si="94"/>
        <v>3</v>
      </c>
      <c r="P282" s="32">
        <f t="shared" ca="1" si="95"/>
        <v>0</v>
      </c>
      <c r="Q282" s="34" t="s">
        <v>72</v>
      </c>
      <c r="R282" s="35">
        <f t="shared" si="96"/>
        <v>0</v>
      </c>
      <c r="S282" s="36">
        <f t="shared" si="97"/>
        <v>714.30387000000007</v>
      </c>
      <c r="T282" s="36">
        <f t="shared" si="98"/>
        <v>714.30387000000007</v>
      </c>
      <c r="U282" s="35">
        <f t="shared" si="99"/>
        <v>0</v>
      </c>
      <c r="V282" s="35">
        <f t="shared" si="100"/>
        <v>714.30387000000007</v>
      </c>
      <c r="W282" s="29">
        <v>277</v>
      </c>
      <c r="X282" s="27">
        <v>250</v>
      </c>
      <c r="Y282" s="27">
        <v>187</v>
      </c>
      <c r="Z282" s="27">
        <v>0</v>
      </c>
      <c r="AA282" s="27">
        <v>0</v>
      </c>
      <c r="AB282" s="27">
        <v>0</v>
      </c>
      <c r="AD282" s="37">
        <v>0</v>
      </c>
      <c r="AE282" s="37">
        <v>0</v>
      </c>
      <c r="AF282" s="37">
        <v>0</v>
      </c>
      <c r="AG282" s="37">
        <v>0</v>
      </c>
      <c r="AH282" s="37"/>
      <c r="AI282" s="38">
        <f t="shared" ca="1" si="101"/>
        <v>187</v>
      </c>
      <c r="AJ282" s="39">
        <v>2</v>
      </c>
      <c r="AK282" s="40">
        <v>437.24090000000001</v>
      </c>
      <c r="AL282" s="41">
        <v>250</v>
      </c>
      <c r="AM282" s="32">
        <v>0</v>
      </c>
      <c r="AN282" s="38" t="str">
        <f t="shared" si="102"/>
        <v>-</v>
      </c>
      <c r="AO282" s="38" t="str">
        <f t="shared" si="103"/>
        <v>-</v>
      </c>
      <c r="AP282" s="38" t="str">
        <f t="shared" si="104"/>
        <v>-</v>
      </c>
      <c r="AQ282" s="39"/>
      <c r="AR282" s="39"/>
      <c r="AS282" s="39"/>
      <c r="AT282" s="54"/>
      <c r="AV282" s="1"/>
    </row>
    <row r="283" spans="1:48" s="26" customFormat="1" ht="15" x14ac:dyDescent="0.25">
      <c r="A283" s="64">
        <v>7</v>
      </c>
      <c r="B283" s="1">
        <v>6</v>
      </c>
      <c r="C283" s="64" t="s">
        <v>110</v>
      </c>
      <c r="D283" s="29" t="s">
        <v>52</v>
      </c>
      <c r="E283" s="29">
        <v>219</v>
      </c>
      <c r="F283" s="27">
        <v>223</v>
      </c>
      <c r="G283" s="27">
        <v>216</v>
      </c>
      <c r="H283" s="27"/>
      <c r="I283" s="27">
        <v>268</v>
      </c>
      <c r="J283" s="27"/>
      <c r="K283" s="32">
        <f t="shared" si="92"/>
        <v>710</v>
      </c>
      <c r="L283" s="32" t="s">
        <v>1133</v>
      </c>
      <c r="M283" s="32"/>
      <c r="N283" s="33">
        <f t="shared" si="93"/>
        <v>710.02769999999998</v>
      </c>
      <c r="O283" s="32">
        <f t="shared" si="94"/>
        <v>4</v>
      </c>
      <c r="P283" s="32">
        <f t="shared" ca="1" si="95"/>
        <v>0</v>
      </c>
      <c r="Q283" s="34" t="s">
        <v>72</v>
      </c>
      <c r="R283" s="35">
        <f t="shared" si="96"/>
        <v>0</v>
      </c>
      <c r="S283" s="36">
        <f t="shared" si="97"/>
        <v>710.29249000000004</v>
      </c>
      <c r="T283" s="36">
        <f t="shared" si="98"/>
        <v>710.29249000000004</v>
      </c>
      <c r="U283" s="35">
        <f t="shared" si="99"/>
        <v>0</v>
      </c>
      <c r="V283" s="35">
        <f t="shared" si="100"/>
        <v>710.29270600000007</v>
      </c>
      <c r="W283" s="29">
        <v>268</v>
      </c>
      <c r="X283" s="27">
        <v>223</v>
      </c>
      <c r="Y283" s="27">
        <v>219</v>
      </c>
      <c r="Z283" s="27">
        <v>216</v>
      </c>
      <c r="AA283" s="27">
        <v>0</v>
      </c>
      <c r="AB283" s="27">
        <v>0</v>
      </c>
      <c r="AD283" s="37">
        <v>0</v>
      </c>
      <c r="AE283" s="37">
        <v>0</v>
      </c>
      <c r="AF283" s="37">
        <v>0</v>
      </c>
      <c r="AG283" s="37">
        <v>0</v>
      </c>
      <c r="AH283" s="37"/>
      <c r="AI283" s="38">
        <f t="shared" ca="1" si="101"/>
        <v>216</v>
      </c>
      <c r="AJ283" s="39">
        <v>3</v>
      </c>
      <c r="AK283" s="40">
        <v>658.22025999999994</v>
      </c>
      <c r="AL283" s="41">
        <v>223</v>
      </c>
      <c r="AM283" s="32">
        <v>665</v>
      </c>
      <c r="AN283" s="38" t="str">
        <f t="shared" si="102"/>
        <v>-</v>
      </c>
      <c r="AO283" s="38" t="str">
        <f t="shared" si="103"/>
        <v>-</v>
      </c>
      <c r="AP283" s="38" t="str">
        <f t="shared" si="104"/>
        <v>-</v>
      </c>
      <c r="AQ283" s="39"/>
      <c r="AR283" s="39"/>
      <c r="AS283" s="39"/>
      <c r="AT283" s="54"/>
      <c r="AV283" s="1"/>
    </row>
    <row r="284" spans="1:48" s="26" customFormat="1" ht="15" x14ac:dyDescent="0.25">
      <c r="A284" s="64">
        <v>8</v>
      </c>
      <c r="B284" s="1">
        <v>7</v>
      </c>
      <c r="C284" s="64" t="s">
        <v>572</v>
      </c>
      <c r="D284" s="29" t="s">
        <v>85</v>
      </c>
      <c r="E284" s="29"/>
      <c r="F284" s="27">
        <v>241</v>
      </c>
      <c r="G284" s="27">
        <v>226</v>
      </c>
      <c r="H284" s="27">
        <v>238</v>
      </c>
      <c r="I284" s="27"/>
      <c r="J284" s="27"/>
      <c r="K284" s="32">
        <f t="shared" si="92"/>
        <v>705</v>
      </c>
      <c r="L284" s="32" t="s">
        <v>1133</v>
      </c>
      <c r="M284" s="32"/>
      <c r="N284" s="33">
        <f t="shared" si="93"/>
        <v>705.02779999999996</v>
      </c>
      <c r="O284" s="32">
        <f t="shared" si="94"/>
        <v>3</v>
      </c>
      <c r="P284" s="32">
        <f t="shared" ca="1" si="95"/>
        <v>0</v>
      </c>
      <c r="Q284" s="34" t="s">
        <v>72</v>
      </c>
      <c r="R284" s="35">
        <f t="shared" si="96"/>
        <v>0</v>
      </c>
      <c r="S284" s="36">
        <f t="shared" si="97"/>
        <v>705.26706000000001</v>
      </c>
      <c r="T284" s="36">
        <f t="shared" si="98"/>
        <v>705.26706000000001</v>
      </c>
      <c r="U284" s="35">
        <f t="shared" si="99"/>
        <v>0</v>
      </c>
      <c r="V284" s="35">
        <f t="shared" si="100"/>
        <v>705.26706000000001</v>
      </c>
      <c r="W284" s="29">
        <v>241</v>
      </c>
      <c r="X284" s="27">
        <v>238</v>
      </c>
      <c r="Y284" s="27">
        <v>226</v>
      </c>
      <c r="Z284" s="27">
        <v>0</v>
      </c>
      <c r="AA284" s="27">
        <v>0</v>
      </c>
      <c r="AB284" s="27">
        <v>0</v>
      </c>
      <c r="AD284" s="37">
        <v>0</v>
      </c>
      <c r="AE284" s="37">
        <v>0</v>
      </c>
      <c r="AF284" s="37">
        <v>0</v>
      </c>
      <c r="AG284" s="37">
        <v>0</v>
      </c>
      <c r="AH284" s="37"/>
      <c r="AI284" s="38">
        <f t="shared" ca="1" si="101"/>
        <v>226</v>
      </c>
      <c r="AJ284" s="39">
        <v>3</v>
      </c>
      <c r="AK284" s="40">
        <v>705.24066000000005</v>
      </c>
      <c r="AL284" s="41">
        <v>241</v>
      </c>
      <c r="AM284" s="32">
        <v>720</v>
      </c>
      <c r="AN284" s="38" t="str">
        <f t="shared" si="102"/>
        <v>-</v>
      </c>
      <c r="AO284" s="38" t="str">
        <f t="shared" si="103"/>
        <v>-</v>
      </c>
      <c r="AP284" s="38" t="str">
        <f t="shared" si="104"/>
        <v>-</v>
      </c>
      <c r="AQ284" s="39"/>
      <c r="AR284" s="39"/>
      <c r="AS284" s="39"/>
      <c r="AT284" s="54"/>
      <c r="AV284" s="1"/>
    </row>
    <row r="285" spans="1:48" s="26" customFormat="1" ht="15" x14ac:dyDescent="0.25">
      <c r="A285" s="64">
        <v>9</v>
      </c>
      <c r="B285" s="1">
        <v>8</v>
      </c>
      <c r="C285" s="64" t="s">
        <v>573</v>
      </c>
      <c r="D285" s="29" t="s">
        <v>386</v>
      </c>
      <c r="E285" s="29">
        <v>213</v>
      </c>
      <c r="F285" s="27"/>
      <c r="G285" s="27">
        <v>224</v>
      </c>
      <c r="H285" s="27">
        <v>245</v>
      </c>
      <c r="I285" s="27"/>
      <c r="J285" s="27"/>
      <c r="K285" s="32">
        <f t="shared" si="92"/>
        <v>682</v>
      </c>
      <c r="L285" s="32" t="s">
        <v>1133</v>
      </c>
      <c r="M285" s="32"/>
      <c r="N285" s="33">
        <f t="shared" si="93"/>
        <v>682.02790000000005</v>
      </c>
      <c r="O285" s="32">
        <f t="shared" si="94"/>
        <v>3</v>
      </c>
      <c r="P285" s="32">
        <f t="shared" ca="1" si="95"/>
        <v>0</v>
      </c>
      <c r="Q285" s="34" t="s">
        <v>72</v>
      </c>
      <c r="R285" s="35">
        <f t="shared" si="96"/>
        <v>0</v>
      </c>
      <c r="S285" s="36">
        <f t="shared" si="97"/>
        <v>682.26953000000003</v>
      </c>
      <c r="T285" s="36">
        <f t="shared" si="98"/>
        <v>682.26952999999992</v>
      </c>
      <c r="U285" s="35">
        <f t="shared" si="99"/>
        <v>0</v>
      </c>
      <c r="V285" s="35">
        <f t="shared" si="100"/>
        <v>682.26952999999992</v>
      </c>
      <c r="W285" s="29">
        <v>245</v>
      </c>
      <c r="X285" s="27">
        <v>224</v>
      </c>
      <c r="Y285" s="27">
        <v>213</v>
      </c>
      <c r="Z285" s="27">
        <v>0</v>
      </c>
      <c r="AA285" s="27">
        <v>0</v>
      </c>
      <c r="AB285" s="27">
        <v>0</v>
      </c>
      <c r="AD285" s="37">
        <v>0</v>
      </c>
      <c r="AE285" s="37">
        <v>0</v>
      </c>
      <c r="AF285" s="37">
        <v>0</v>
      </c>
      <c r="AG285" s="37">
        <v>0</v>
      </c>
      <c r="AH285" s="37"/>
      <c r="AI285" s="38">
        <f t="shared" ca="1" si="101"/>
        <v>224</v>
      </c>
      <c r="AJ285" s="39">
        <v>3</v>
      </c>
      <c r="AK285" s="40">
        <v>682.24292999999989</v>
      </c>
      <c r="AL285" s="41">
        <v>245</v>
      </c>
      <c r="AM285" s="32">
        <v>714</v>
      </c>
      <c r="AN285" s="38" t="str">
        <f t="shared" si="102"/>
        <v>-</v>
      </c>
      <c r="AO285" s="38" t="str">
        <f t="shared" si="103"/>
        <v>-</v>
      </c>
      <c r="AP285" s="38" t="str">
        <f t="shared" si="104"/>
        <v>-</v>
      </c>
      <c r="AQ285" s="39"/>
      <c r="AR285" s="39"/>
      <c r="AS285" s="39"/>
      <c r="AT285" s="54"/>
      <c r="AV285" s="1"/>
    </row>
    <row r="286" spans="1:48" s="26" customFormat="1" ht="15" x14ac:dyDescent="0.25">
      <c r="A286" s="64">
        <v>10</v>
      </c>
      <c r="B286" s="1">
        <v>9</v>
      </c>
      <c r="C286" s="64" t="s">
        <v>574</v>
      </c>
      <c r="D286" s="29" t="s">
        <v>124</v>
      </c>
      <c r="E286" s="29">
        <v>193</v>
      </c>
      <c r="F286" s="27">
        <v>214</v>
      </c>
      <c r="G286" s="27">
        <v>222</v>
      </c>
      <c r="H286" s="27">
        <v>227</v>
      </c>
      <c r="I286" s="27"/>
      <c r="J286" s="27"/>
      <c r="K286" s="32">
        <f t="shared" si="92"/>
        <v>663</v>
      </c>
      <c r="L286" s="32" t="s">
        <v>1133</v>
      </c>
      <c r="M286" s="32"/>
      <c r="N286" s="33">
        <f t="shared" si="93"/>
        <v>663.02800000000002</v>
      </c>
      <c r="O286" s="32">
        <f t="shared" si="94"/>
        <v>4</v>
      </c>
      <c r="P286" s="32">
        <f t="shared" ca="1" si="95"/>
        <v>0</v>
      </c>
      <c r="Q286" s="34" t="s">
        <v>72</v>
      </c>
      <c r="R286" s="35">
        <f t="shared" si="96"/>
        <v>0</v>
      </c>
      <c r="S286" s="36">
        <f t="shared" si="97"/>
        <v>663.25134000000003</v>
      </c>
      <c r="T286" s="36">
        <f t="shared" si="98"/>
        <v>663.25134000000003</v>
      </c>
      <c r="U286" s="35">
        <f t="shared" si="99"/>
        <v>0</v>
      </c>
      <c r="V286" s="35">
        <f t="shared" si="100"/>
        <v>663.25153299999999</v>
      </c>
      <c r="W286" s="29">
        <v>227</v>
      </c>
      <c r="X286" s="27">
        <v>222</v>
      </c>
      <c r="Y286" s="27">
        <v>214</v>
      </c>
      <c r="Z286" s="27">
        <v>193</v>
      </c>
      <c r="AA286" s="27">
        <v>0</v>
      </c>
      <c r="AB286" s="27">
        <v>0</v>
      </c>
      <c r="AD286" s="37">
        <v>0</v>
      </c>
      <c r="AE286" s="37">
        <v>0</v>
      </c>
      <c r="AF286" s="37">
        <v>0</v>
      </c>
      <c r="AG286" s="37">
        <v>0</v>
      </c>
      <c r="AH286" s="37"/>
      <c r="AI286" s="38">
        <f t="shared" ca="1" si="101"/>
        <v>222</v>
      </c>
      <c r="AJ286" s="39">
        <v>4</v>
      </c>
      <c r="AK286" s="40">
        <v>663.22483299999999</v>
      </c>
      <c r="AL286" s="41">
        <v>227</v>
      </c>
      <c r="AM286" s="32">
        <v>676</v>
      </c>
      <c r="AN286" s="38" t="str">
        <f t="shared" si="102"/>
        <v>-</v>
      </c>
      <c r="AO286" s="38" t="str">
        <f t="shared" si="103"/>
        <v>-</v>
      </c>
      <c r="AP286" s="38" t="str">
        <f t="shared" si="104"/>
        <v>-</v>
      </c>
      <c r="AQ286" s="39"/>
      <c r="AR286" s="39"/>
      <c r="AS286" s="39"/>
      <c r="AT286" s="54"/>
      <c r="AV286" s="1"/>
    </row>
    <row r="287" spans="1:48" s="26" customFormat="1" ht="15" x14ac:dyDescent="0.25">
      <c r="A287" s="64">
        <v>11</v>
      </c>
      <c r="B287" s="1">
        <v>10</v>
      </c>
      <c r="C287" s="64" t="s">
        <v>575</v>
      </c>
      <c r="D287" s="29" t="s">
        <v>102</v>
      </c>
      <c r="E287" s="29">
        <v>221</v>
      </c>
      <c r="F287" s="27">
        <v>227</v>
      </c>
      <c r="G287" s="27">
        <v>206</v>
      </c>
      <c r="H287" s="27"/>
      <c r="I287" s="27"/>
      <c r="J287" s="27"/>
      <c r="K287" s="32">
        <f t="shared" si="92"/>
        <v>654</v>
      </c>
      <c r="L287" s="32" t="s">
        <v>1133</v>
      </c>
      <c r="M287" s="32"/>
      <c r="N287" s="33">
        <f t="shared" si="93"/>
        <v>654.02809999999999</v>
      </c>
      <c r="O287" s="32">
        <f t="shared" si="94"/>
        <v>3</v>
      </c>
      <c r="P287" s="32">
        <f t="shared" ca="1" si="95"/>
        <v>0</v>
      </c>
      <c r="Q287" s="34" t="s">
        <v>72</v>
      </c>
      <c r="R287" s="35">
        <f t="shared" si="96"/>
        <v>0</v>
      </c>
      <c r="S287" s="36">
        <f t="shared" si="97"/>
        <v>654.25116000000003</v>
      </c>
      <c r="T287" s="36">
        <f t="shared" si="98"/>
        <v>654.25116000000003</v>
      </c>
      <c r="U287" s="35">
        <f t="shared" si="99"/>
        <v>0</v>
      </c>
      <c r="V287" s="35">
        <f t="shared" si="100"/>
        <v>654.25116000000003</v>
      </c>
      <c r="W287" s="29">
        <v>227</v>
      </c>
      <c r="X287" s="27">
        <v>221</v>
      </c>
      <c r="Y287" s="27">
        <v>206</v>
      </c>
      <c r="Z287" s="27">
        <v>0</v>
      </c>
      <c r="AA287" s="27">
        <v>0</v>
      </c>
      <c r="AB287" s="27">
        <v>0</v>
      </c>
      <c r="AD287" s="37">
        <v>0</v>
      </c>
      <c r="AE287" s="37">
        <v>0</v>
      </c>
      <c r="AF287" s="37">
        <v>0</v>
      </c>
      <c r="AG287" s="37">
        <v>0</v>
      </c>
      <c r="AH287" s="37"/>
      <c r="AI287" s="38">
        <f t="shared" ca="1" si="101"/>
        <v>206</v>
      </c>
      <c r="AJ287" s="39">
        <v>3</v>
      </c>
      <c r="AK287" s="40">
        <v>654.22426000000007</v>
      </c>
      <c r="AL287" s="41">
        <v>227</v>
      </c>
      <c r="AM287" s="32">
        <v>675</v>
      </c>
      <c r="AN287" s="38" t="str">
        <f t="shared" si="102"/>
        <v>-</v>
      </c>
      <c r="AO287" s="38" t="str">
        <f t="shared" si="103"/>
        <v>-</v>
      </c>
      <c r="AP287" s="38" t="str">
        <f t="shared" si="104"/>
        <v>-</v>
      </c>
      <c r="AQ287" s="39"/>
      <c r="AR287" s="39"/>
      <c r="AS287" s="39"/>
      <c r="AT287" s="54"/>
      <c r="AV287" s="1"/>
    </row>
    <row r="288" spans="1:48" s="26" customFormat="1" ht="15" x14ac:dyDescent="0.25">
      <c r="A288" s="64">
        <v>12</v>
      </c>
      <c r="B288" s="1">
        <v>11</v>
      </c>
      <c r="C288" s="64" t="s">
        <v>165</v>
      </c>
      <c r="D288" s="29" t="s">
        <v>167</v>
      </c>
      <c r="E288" s="29">
        <v>178</v>
      </c>
      <c r="F288" s="27">
        <v>191</v>
      </c>
      <c r="G288" s="27">
        <v>192</v>
      </c>
      <c r="H288" s="27">
        <v>207</v>
      </c>
      <c r="I288" s="27">
        <v>246</v>
      </c>
      <c r="J288" s="27"/>
      <c r="K288" s="32">
        <f t="shared" si="92"/>
        <v>645</v>
      </c>
      <c r="L288" s="32" t="s">
        <v>1133</v>
      </c>
      <c r="M288" s="32"/>
      <c r="N288" s="33">
        <f t="shared" si="93"/>
        <v>645.02819999999997</v>
      </c>
      <c r="O288" s="32">
        <f t="shared" si="94"/>
        <v>5</v>
      </c>
      <c r="P288" s="32">
        <f t="shared" ca="1" si="95"/>
        <v>0</v>
      </c>
      <c r="Q288" s="34" t="s">
        <v>72</v>
      </c>
      <c r="R288" s="35">
        <f t="shared" si="96"/>
        <v>0</v>
      </c>
      <c r="S288" s="36">
        <f t="shared" si="97"/>
        <v>645.26862000000006</v>
      </c>
      <c r="T288" s="36">
        <f t="shared" si="98"/>
        <v>645.26862000000006</v>
      </c>
      <c r="U288" s="35">
        <f t="shared" si="99"/>
        <v>0</v>
      </c>
      <c r="V288" s="35">
        <f t="shared" si="100"/>
        <v>645.26882880000005</v>
      </c>
      <c r="W288" s="29">
        <v>246</v>
      </c>
      <c r="X288" s="27">
        <v>207</v>
      </c>
      <c r="Y288" s="27">
        <v>192</v>
      </c>
      <c r="Z288" s="27">
        <v>191</v>
      </c>
      <c r="AA288" s="27">
        <v>178</v>
      </c>
      <c r="AB288" s="27">
        <v>0</v>
      </c>
      <c r="AD288" s="37">
        <v>0</v>
      </c>
      <c r="AE288" s="37">
        <v>0</v>
      </c>
      <c r="AF288" s="37">
        <v>0</v>
      </c>
      <c r="AG288" s="37">
        <v>0</v>
      </c>
      <c r="AH288" s="37"/>
      <c r="AI288" s="38">
        <f t="shared" ca="1" si="101"/>
        <v>192</v>
      </c>
      <c r="AJ288" s="39">
        <v>4</v>
      </c>
      <c r="AK288" s="40">
        <v>590.20098799999994</v>
      </c>
      <c r="AL288" s="41">
        <v>207</v>
      </c>
      <c r="AM288" s="32">
        <v>606</v>
      </c>
      <c r="AN288" s="38" t="str">
        <f t="shared" si="102"/>
        <v>-</v>
      </c>
      <c r="AO288" s="38" t="str">
        <f t="shared" si="103"/>
        <v>-</v>
      </c>
      <c r="AP288" s="38" t="str">
        <f t="shared" si="104"/>
        <v>-</v>
      </c>
      <c r="AQ288" s="39"/>
      <c r="AR288" s="39"/>
      <c r="AS288" s="39"/>
      <c r="AT288" s="54"/>
      <c r="AV288" s="1"/>
    </row>
    <row r="289" spans="1:48" s="26" customFormat="1" ht="15" x14ac:dyDescent="0.25">
      <c r="A289" s="64">
        <v>13</v>
      </c>
      <c r="B289" s="1">
        <v>12</v>
      </c>
      <c r="C289" s="64" t="s">
        <v>576</v>
      </c>
      <c r="D289" s="29" t="s">
        <v>386</v>
      </c>
      <c r="E289" s="29">
        <v>198</v>
      </c>
      <c r="F289" s="27">
        <v>206</v>
      </c>
      <c r="G289" s="27">
        <v>208</v>
      </c>
      <c r="H289" s="27">
        <v>231</v>
      </c>
      <c r="I289" s="27"/>
      <c r="J289" s="27"/>
      <c r="K289" s="32">
        <f t="shared" si="92"/>
        <v>645</v>
      </c>
      <c r="L289" s="32" t="s">
        <v>1133</v>
      </c>
      <c r="M289" s="32"/>
      <c r="N289" s="33">
        <f t="shared" si="93"/>
        <v>645.02829999999994</v>
      </c>
      <c r="O289" s="32">
        <f t="shared" si="94"/>
        <v>4</v>
      </c>
      <c r="P289" s="32">
        <f t="shared" ca="1" si="95"/>
        <v>0</v>
      </c>
      <c r="Q289" s="34" t="s">
        <v>72</v>
      </c>
      <c r="R289" s="35">
        <f t="shared" si="96"/>
        <v>0</v>
      </c>
      <c r="S289" s="36">
        <f t="shared" si="97"/>
        <v>645.25386000000003</v>
      </c>
      <c r="T289" s="36">
        <f t="shared" si="98"/>
        <v>645.25386000000003</v>
      </c>
      <c r="U289" s="35">
        <f t="shared" si="99"/>
        <v>0</v>
      </c>
      <c r="V289" s="35">
        <f t="shared" si="100"/>
        <v>645.25405799999999</v>
      </c>
      <c r="W289" s="29">
        <v>231</v>
      </c>
      <c r="X289" s="27">
        <v>208</v>
      </c>
      <c r="Y289" s="27">
        <v>206</v>
      </c>
      <c r="Z289" s="27">
        <v>198</v>
      </c>
      <c r="AA289" s="27">
        <v>0</v>
      </c>
      <c r="AB289" s="27">
        <v>0</v>
      </c>
      <c r="AD289" s="37">
        <v>0</v>
      </c>
      <c r="AE289" s="37">
        <v>0</v>
      </c>
      <c r="AF289" s="37">
        <v>0</v>
      </c>
      <c r="AG289" s="37">
        <v>0</v>
      </c>
      <c r="AH289" s="37"/>
      <c r="AI289" s="38">
        <f t="shared" ca="1" si="101"/>
        <v>208</v>
      </c>
      <c r="AJ289" s="39">
        <v>4</v>
      </c>
      <c r="AK289" s="40">
        <v>645.22705799999994</v>
      </c>
      <c r="AL289" s="41">
        <v>231</v>
      </c>
      <c r="AM289" s="32">
        <v>670</v>
      </c>
      <c r="AN289" s="38" t="str">
        <f t="shared" si="102"/>
        <v>-</v>
      </c>
      <c r="AO289" s="38" t="str">
        <f t="shared" si="103"/>
        <v>-</v>
      </c>
      <c r="AP289" s="38" t="str">
        <f t="shared" si="104"/>
        <v>-</v>
      </c>
      <c r="AQ289" s="39"/>
      <c r="AR289" s="39"/>
      <c r="AS289" s="39"/>
      <c r="AT289" s="54"/>
      <c r="AV289" s="1"/>
    </row>
    <row r="290" spans="1:48" s="26" customFormat="1" ht="15" x14ac:dyDescent="0.25">
      <c r="A290" s="64">
        <v>14</v>
      </c>
      <c r="B290" s="1">
        <v>13</v>
      </c>
      <c r="C290" s="64" t="s">
        <v>577</v>
      </c>
      <c r="D290" s="29" t="s">
        <v>49</v>
      </c>
      <c r="E290" s="29"/>
      <c r="F290" s="27">
        <v>230</v>
      </c>
      <c r="G290" s="27">
        <v>172</v>
      </c>
      <c r="H290" s="27">
        <v>233</v>
      </c>
      <c r="I290" s="27"/>
      <c r="J290" s="27"/>
      <c r="K290" s="32">
        <f t="shared" si="92"/>
        <v>635</v>
      </c>
      <c r="L290" s="32" t="s">
        <v>1133</v>
      </c>
      <c r="M290" s="32"/>
      <c r="N290" s="33">
        <f t="shared" si="93"/>
        <v>635.02840000000003</v>
      </c>
      <c r="O290" s="32">
        <f t="shared" si="94"/>
        <v>3</v>
      </c>
      <c r="P290" s="32">
        <f t="shared" ca="1" si="95"/>
        <v>0</v>
      </c>
      <c r="Q290" s="34" t="s">
        <v>72</v>
      </c>
      <c r="R290" s="35">
        <f t="shared" si="96"/>
        <v>0</v>
      </c>
      <c r="S290" s="36">
        <f t="shared" si="97"/>
        <v>635.25771999999995</v>
      </c>
      <c r="T290" s="36">
        <f t="shared" si="98"/>
        <v>635.25771999999995</v>
      </c>
      <c r="U290" s="35">
        <f t="shared" si="99"/>
        <v>0</v>
      </c>
      <c r="V290" s="35">
        <f t="shared" si="100"/>
        <v>635.25771999999995</v>
      </c>
      <c r="W290" s="29">
        <v>233</v>
      </c>
      <c r="X290" s="27">
        <v>230</v>
      </c>
      <c r="Y290" s="27">
        <v>172</v>
      </c>
      <c r="Z290" s="27">
        <v>0</v>
      </c>
      <c r="AA290" s="27">
        <v>0</v>
      </c>
      <c r="AB290" s="27">
        <v>0</v>
      </c>
      <c r="AD290" s="37">
        <v>0</v>
      </c>
      <c r="AE290" s="37">
        <v>0</v>
      </c>
      <c r="AF290" s="37">
        <v>0</v>
      </c>
      <c r="AG290" s="37">
        <v>0</v>
      </c>
      <c r="AH290" s="37"/>
      <c r="AI290" s="38">
        <f t="shared" ca="1" si="101"/>
        <v>172</v>
      </c>
      <c r="AJ290" s="39">
        <v>3</v>
      </c>
      <c r="AK290" s="40">
        <v>635.23061999999993</v>
      </c>
      <c r="AL290" s="41">
        <v>233</v>
      </c>
      <c r="AM290" s="32">
        <v>696</v>
      </c>
      <c r="AN290" s="38" t="str">
        <f t="shared" si="102"/>
        <v>-</v>
      </c>
      <c r="AO290" s="38" t="str">
        <f t="shared" si="103"/>
        <v>-</v>
      </c>
      <c r="AP290" s="38" t="str">
        <f t="shared" si="104"/>
        <v>-</v>
      </c>
      <c r="AQ290" s="39"/>
      <c r="AR290" s="39"/>
      <c r="AS290" s="39"/>
      <c r="AT290" s="54"/>
      <c r="AV290" s="1"/>
    </row>
    <row r="291" spans="1:48" s="26" customFormat="1" ht="15" x14ac:dyDescent="0.25">
      <c r="A291" s="64">
        <v>15</v>
      </c>
      <c r="B291" s="1">
        <v>14</v>
      </c>
      <c r="C291" s="64" t="s">
        <v>164</v>
      </c>
      <c r="D291" s="29" t="s">
        <v>52</v>
      </c>
      <c r="E291" s="29">
        <v>173</v>
      </c>
      <c r="F291" s="27">
        <v>188</v>
      </c>
      <c r="G291" s="27">
        <v>180</v>
      </c>
      <c r="H291" s="27">
        <v>193</v>
      </c>
      <c r="I291" s="27">
        <v>247</v>
      </c>
      <c r="J291" s="27"/>
      <c r="K291" s="32">
        <f t="shared" si="92"/>
        <v>628</v>
      </c>
      <c r="L291" s="32" t="s">
        <v>1133</v>
      </c>
      <c r="M291" s="32"/>
      <c r="N291" s="33">
        <f t="shared" si="93"/>
        <v>628.02850000000001</v>
      </c>
      <c r="O291" s="32">
        <f t="shared" si="94"/>
        <v>5</v>
      </c>
      <c r="P291" s="32">
        <f t="shared" ca="1" si="95"/>
        <v>0</v>
      </c>
      <c r="Q291" s="34" t="s">
        <v>72</v>
      </c>
      <c r="R291" s="35">
        <f t="shared" si="96"/>
        <v>0</v>
      </c>
      <c r="S291" s="36">
        <f t="shared" si="97"/>
        <v>628.26818000000003</v>
      </c>
      <c r="T291" s="36">
        <f t="shared" si="98"/>
        <v>628.26818000000003</v>
      </c>
      <c r="U291" s="35">
        <f t="shared" si="99"/>
        <v>0</v>
      </c>
      <c r="V291" s="35">
        <f t="shared" si="100"/>
        <v>628.2683773</v>
      </c>
      <c r="W291" s="29">
        <v>247</v>
      </c>
      <c r="X291" s="27">
        <v>193</v>
      </c>
      <c r="Y291" s="27">
        <v>188</v>
      </c>
      <c r="Z291" s="27">
        <v>180</v>
      </c>
      <c r="AA291" s="27">
        <v>173</v>
      </c>
      <c r="AB291" s="27">
        <v>0</v>
      </c>
      <c r="AD291" s="37">
        <v>0</v>
      </c>
      <c r="AE291" s="37">
        <v>0</v>
      </c>
      <c r="AF291" s="37">
        <v>0</v>
      </c>
      <c r="AG291" s="37">
        <v>0</v>
      </c>
      <c r="AH291" s="37"/>
      <c r="AI291" s="38">
        <f t="shared" ca="1" si="101"/>
        <v>180</v>
      </c>
      <c r="AJ291" s="39">
        <v>4</v>
      </c>
      <c r="AK291" s="40">
        <v>561.18637300000012</v>
      </c>
      <c r="AL291" s="41">
        <v>193</v>
      </c>
      <c r="AM291" s="32">
        <v>574</v>
      </c>
      <c r="AN291" s="38" t="str">
        <f t="shared" si="102"/>
        <v>-</v>
      </c>
      <c r="AO291" s="38" t="str">
        <f t="shared" si="103"/>
        <v>-</v>
      </c>
      <c r="AP291" s="38" t="str">
        <f t="shared" si="104"/>
        <v>-</v>
      </c>
      <c r="AQ291" s="39"/>
      <c r="AR291" s="39"/>
      <c r="AS291" s="39"/>
      <c r="AT291" s="54"/>
      <c r="AV291" s="1"/>
    </row>
    <row r="292" spans="1:48" s="26" customFormat="1" ht="15" x14ac:dyDescent="0.25">
      <c r="A292" s="64">
        <v>16</v>
      </c>
      <c r="B292" s="1">
        <v>15</v>
      </c>
      <c r="C292" s="64" t="s">
        <v>578</v>
      </c>
      <c r="D292" s="29" t="s">
        <v>49</v>
      </c>
      <c r="E292" s="29"/>
      <c r="F292" s="27">
        <v>181</v>
      </c>
      <c r="G292" s="27">
        <v>202</v>
      </c>
      <c r="H292" s="27">
        <v>222</v>
      </c>
      <c r="I292" s="27"/>
      <c r="J292" s="27"/>
      <c r="K292" s="32">
        <f t="shared" si="92"/>
        <v>605</v>
      </c>
      <c r="L292" s="32" t="s">
        <v>1133</v>
      </c>
      <c r="M292" s="32"/>
      <c r="N292" s="33">
        <f t="shared" si="93"/>
        <v>605.02859999999998</v>
      </c>
      <c r="O292" s="32">
        <f t="shared" si="94"/>
        <v>3</v>
      </c>
      <c r="P292" s="32">
        <f t="shared" ca="1" si="95"/>
        <v>0</v>
      </c>
      <c r="Q292" s="34" t="s">
        <v>72</v>
      </c>
      <c r="R292" s="35">
        <f t="shared" si="96"/>
        <v>0</v>
      </c>
      <c r="S292" s="36">
        <f t="shared" si="97"/>
        <v>605.24401</v>
      </c>
      <c r="T292" s="36">
        <f t="shared" si="98"/>
        <v>605.24401</v>
      </c>
      <c r="U292" s="35">
        <f t="shared" si="99"/>
        <v>0</v>
      </c>
      <c r="V292" s="35">
        <f t="shared" si="100"/>
        <v>605.24401</v>
      </c>
      <c r="W292" s="29">
        <v>222</v>
      </c>
      <c r="X292" s="27">
        <v>202</v>
      </c>
      <c r="Y292" s="27">
        <v>181</v>
      </c>
      <c r="Z292" s="27">
        <v>0</v>
      </c>
      <c r="AA292" s="27">
        <v>0</v>
      </c>
      <c r="AB292" s="27">
        <v>0</v>
      </c>
      <c r="AD292" s="37">
        <v>0</v>
      </c>
      <c r="AE292" s="37">
        <v>0</v>
      </c>
      <c r="AF292" s="37">
        <v>0</v>
      </c>
      <c r="AG292" s="37">
        <v>0</v>
      </c>
      <c r="AH292" s="37"/>
      <c r="AI292" s="38">
        <f t="shared" ca="1" si="101"/>
        <v>202</v>
      </c>
      <c r="AJ292" s="39">
        <v>3</v>
      </c>
      <c r="AK292" s="40">
        <v>605.21681000000001</v>
      </c>
      <c r="AL292" s="41">
        <v>222</v>
      </c>
      <c r="AM292" s="32">
        <v>646</v>
      </c>
      <c r="AN292" s="38" t="str">
        <f t="shared" si="102"/>
        <v>-</v>
      </c>
      <c r="AO292" s="38" t="str">
        <f t="shared" si="103"/>
        <v>-</v>
      </c>
      <c r="AP292" s="38" t="str">
        <f t="shared" si="104"/>
        <v>-</v>
      </c>
      <c r="AQ292" s="39"/>
      <c r="AR292" s="39"/>
      <c r="AS292" s="39"/>
      <c r="AT292" s="54"/>
      <c r="AV292" s="1"/>
    </row>
    <row r="293" spans="1:48" s="26" customFormat="1" ht="15" x14ac:dyDescent="0.25">
      <c r="A293" s="64">
        <v>17</v>
      </c>
      <c r="B293" s="1">
        <v>16</v>
      </c>
      <c r="C293" s="64" t="s">
        <v>168</v>
      </c>
      <c r="D293" s="29" t="s">
        <v>85</v>
      </c>
      <c r="E293" s="29"/>
      <c r="F293" s="27"/>
      <c r="G293" s="27">
        <v>154</v>
      </c>
      <c r="H293" s="27">
        <v>196</v>
      </c>
      <c r="I293" s="27">
        <v>245</v>
      </c>
      <c r="J293" s="27"/>
      <c r="K293" s="32">
        <f t="shared" si="92"/>
        <v>595</v>
      </c>
      <c r="L293" s="32" t="s">
        <v>1133</v>
      </c>
      <c r="M293" s="32"/>
      <c r="N293" s="33">
        <f t="shared" si="93"/>
        <v>595.02869999999996</v>
      </c>
      <c r="O293" s="32">
        <f t="shared" si="94"/>
        <v>3</v>
      </c>
      <c r="P293" s="32">
        <f t="shared" ca="1" si="95"/>
        <v>0</v>
      </c>
      <c r="Q293" s="34" t="s">
        <v>72</v>
      </c>
      <c r="R293" s="35">
        <f t="shared" si="96"/>
        <v>0</v>
      </c>
      <c r="S293" s="36">
        <f t="shared" si="97"/>
        <v>595.26613999999995</v>
      </c>
      <c r="T293" s="36">
        <f t="shared" si="98"/>
        <v>595.26613999999995</v>
      </c>
      <c r="U293" s="35">
        <f t="shared" si="99"/>
        <v>0</v>
      </c>
      <c r="V293" s="35">
        <f t="shared" si="100"/>
        <v>595.26613999999995</v>
      </c>
      <c r="W293" s="29">
        <v>245</v>
      </c>
      <c r="X293" s="27">
        <v>196</v>
      </c>
      <c r="Y293" s="27">
        <v>154</v>
      </c>
      <c r="Z293" s="27">
        <v>0</v>
      </c>
      <c r="AA293" s="27">
        <v>0</v>
      </c>
      <c r="AB293" s="27">
        <v>0</v>
      </c>
      <c r="AD293" s="37">
        <v>0</v>
      </c>
      <c r="AE293" s="37">
        <v>0</v>
      </c>
      <c r="AF293" s="37">
        <v>0</v>
      </c>
      <c r="AG293" s="37">
        <v>0</v>
      </c>
      <c r="AH293" s="37"/>
      <c r="AI293" s="38">
        <f t="shared" ca="1" si="101"/>
        <v>154</v>
      </c>
      <c r="AJ293" s="39">
        <v>2</v>
      </c>
      <c r="AK293" s="40">
        <v>350.18270000000001</v>
      </c>
      <c r="AL293" s="41">
        <v>196</v>
      </c>
      <c r="AM293" s="32">
        <v>546</v>
      </c>
      <c r="AN293" s="38" t="str">
        <f t="shared" si="102"/>
        <v>-</v>
      </c>
      <c r="AO293" s="38" t="str">
        <f t="shared" si="103"/>
        <v>-</v>
      </c>
      <c r="AP293" s="38" t="str">
        <f t="shared" si="104"/>
        <v>-</v>
      </c>
      <c r="AQ293" s="39"/>
      <c r="AR293" s="39"/>
      <c r="AS293" s="39"/>
      <c r="AT293" s="54"/>
      <c r="AV293" s="1"/>
    </row>
    <row r="294" spans="1:48" s="26" customFormat="1" ht="15" x14ac:dyDescent="0.25">
      <c r="A294" s="64">
        <v>18</v>
      </c>
      <c r="B294" s="1">
        <v>17</v>
      </c>
      <c r="C294" s="64" t="s">
        <v>163</v>
      </c>
      <c r="D294" s="29" t="s">
        <v>34</v>
      </c>
      <c r="E294" s="29"/>
      <c r="F294" s="27"/>
      <c r="G294" s="27">
        <v>129</v>
      </c>
      <c r="H294" s="27">
        <v>202</v>
      </c>
      <c r="I294" s="27">
        <v>248</v>
      </c>
      <c r="J294" s="27"/>
      <c r="K294" s="32">
        <f t="shared" si="92"/>
        <v>579</v>
      </c>
      <c r="L294" s="32" t="s">
        <v>1133</v>
      </c>
      <c r="M294" s="32"/>
      <c r="N294" s="33">
        <f t="shared" si="93"/>
        <v>579.02880000000005</v>
      </c>
      <c r="O294" s="32">
        <f t="shared" si="94"/>
        <v>3</v>
      </c>
      <c r="P294" s="32">
        <f t="shared" ca="1" si="95"/>
        <v>0</v>
      </c>
      <c r="Q294" s="34" t="s">
        <v>72</v>
      </c>
      <c r="R294" s="35">
        <f t="shared" si="96"/>
        <v>0</v>
      </c>
      <c r="S294" s="36">
        <f t="shared" si="97"/>
        <v>579.26949000000002</v>
      </c>
      <c r="T294" s="36">
        <f t="shared" si="98"/>
        <v>579.26949000000013</v>
      </c>
      <c r="U294" s="35">
        <f t="shared" si="99"/>
        <v>0</v>
      </c>
      <c r="V294" s="35">
        <f t="shared" si="100"/>
        <v>579.26949000000013</v>
      </c>
      <c r="W294" s="29">
        <v>248</v>
      </c>
      <c r="X294" s="27">
        <v>202</v>
      </c>
      <c r="Y294" s="27">
        <v>129</v>
      </c>
      <c r="Z294" s="27">
        <v>0</v>
      </c>
      <c r="AA294" s="27">
        <v>0</v>
      </c>
      <c r="AB294" s="27">
        <v>0</v>
      </c>
      <c r="AD294" s="37">
        <v>0</v>
      </c>
      <c r="AE294" s="37">
        <v>0</v>
      </c>
      <c r="AF294" s="37">
        <v>0</v>
      </c>
      <c r="AG294" s="37">
        <v>0</v>
      </c>
      <c r="AH294" s="37"/>
      <c r="AI294" s="38">
        <f t="shared" ca="1" si="101"/>
        <v>129</v>
      </c>
      <c r="AJ294" s="39">
        <v>2</v>
      </c>
      <c r="AK294" s="40">
        <v>331.18599999999998</v>
      </c>
      <c r="AL294" s="41">
        <v>202</v>
      </c>
      <c r="AM294" s="32">
        <v>533</v>
      </c>
      <c r="AN294" s="38" t="str">
        <f t="shared" si="102"/>
        <v>-</v>
      </c>
      <c r="AO294" s="38" t="str">
        <f t="shared" si="103"/>
        <v>-</v>
      </c>
      <c r="AP294" s="38" t="str">
        <f t="shared" si="104"/>
        <v>-</v>
      </c>
      <c r="AQ294" s="39"/>
      <c r="AR294" s="39"/>
      <c r="AS294" s="39"/>
      <c r="AT294" s="54"/>
      <c r="AV294" s="1"/>
    </row>
    <row r="295" spans="1:48" s="26" customFormat="1" ht="15" x14ac:dyDescent="0.25">
      <c r="A295" s="64">
        <v>19</v>
      </c>
      <c r="B295" s="1">
        <v>18</v>
      </c>
      <c r="C295" s="64" t="s">
        <v>579</v>
      </c>
      <c r="D295" s="29" t="s">
        <v>19</v>
      </c>
      <c r="E295" s="29"/>
      <c r="F295" s="27">
        <v>178</v>
      </c>
      <c r="G295" s="27">
        <v>168</v>
      </c>
      <c r="H295" s="27">
        <v>210</v>
      </c>
      <c r="I295" s="27"/>
      <c r="J295" s="27"/>
      <c r="K295" s="32">
        <f t="shared" si="92"/>
        <v>556</v>
      </c>
      <c r="L295" s="32" t="s">
        <v>1133</v>
      </c>
      <c r="M295" s="32"/>
      <c r="N295" s="33">
        <f t="shared" si="93"/>
        <v>556.02890000000002</v>
      </c>
      <c r="O295" s="32">
        <f t="shared" si="94"/>
        <v>3</v>
      </c>
      <c r="P295" s="32">
        <f t="shared" ca="1" si="95"/>
        <v>0</v>
      </c>
      <c r="Q295" s="34" t="s">
        <v>72</v>
      </c>
      <c r="R295" s="35">
        <f t="shared" si="96"/>
        <v>0</v>
      </c>
      <c r="S295" s="36">
        <f t="shared" si="97"/>
        <v>556.22947999999997</v>
      </c>
      <c r="T295" s="36">
        <f t="shared" si="98"/>
        <v>556.22947999999997</v>
      </c>
      <c r="U295" s="35">
        <f t="shared" si="99"/>
        <v>0</v>
      </c>
      <c r="V295" s="35">
        <f t="shared" si="100"/>
        <v>556.22947999999997</v>
      </c>
      <c r="W295" s="29">
        <v>210</v>
      </c>
      <c r="X295" s="27">
        <v>178</v>
      </c>
      <c r="Y295" s="27">
        <v>168</v>
      </c>
      <c r="Z295" s="27">
        <v>0</v>
      </c>
      <c r="AA295" s="27">
        <v>0</v>
      </c>
      <c r="AB295" s="27">
        <v>0</v>
      </c>
      <c r="AD295" s="37">
        <v>0</v>
      </c>
      <c r="AE295" s="37">
        <v>0</v>
      </c>
      <c r="AF295" s="37">
        <v>0</v>
      </c>
      <c r="AG295" s="37">
        <v>0</v>
      </c>
      <c r="AH295" s="37"/>
      <c r="AI295" s="38">
        <f t="shared" ca="1" si="101"/>
        <v>168</v>
      </c>
      <c r="AJ295" s="39">
        <v>3</v>
      </c>
      <c r="AK295" s="40">
        <v>556.20197999999993</v>
      </c>
      <c r="AL295" s="41">
        <v>210</v>
      </c>
      <c r="AM295" s="32">
        <v>598</v>
      </c>
      <c r="AN295" s="38" t="str">
        <f t="shared" si="102"/>
        <v>-</v>
      </c>
      <c r="AO295" s="38" t="str">
        <f t="shared" si="103"/>
        <v>-</v>
      </c>
      <c r="AP295" s="38" t="str">
        <f t="shared" si="104"/>
        <v>-</v>
      </c>
      <c r="AQ295" s="39"/>
      <c r="AR295" s="39"/>
      <c r="AS295" s="39"/>
      <c r="AT295" s="54"/>
      <c r="AV295" s="1"/>
    </row>
    <row r="296" spans="1:48" s="26" customFormat="1" ht="15" x14ac:dyDescent="0.25">
      <c r="A296" s="64">
        <v>20</v>
      </c>
      <c r="B296" s="1">
        <v>19</v>
      </c>
      <c r="C296" s="64" t="s">
        <v>248</v>
      </c>
      <c r="D296" s="29" t="s">
        <v>167</v>
      </c>
      <c r="E296" s="29">
        <v>142</v>
      </c>
      <c r="F296" s="27"/>
      <c r="G296" s="27"/>
      <c r="H296" s="27">
        <v>170</v>
      </c>
      <c r="I296" s="27">
        <v>214</v>
      </c>
      <c r="J296" s="27"/>
      <c r="K296" s="32">
        <f t="shared" si="92"/>
        <v>526</v>
      </c>
      <c r="L296" s="32" t="s">
        <v>1133</v>
      </c>
      <c r="M296" s="32"/>
      <c r="N296" s="33">
        <f t="shared" si="93"/>
        <v>526.029</v>
      </c>
      <c r="O296" s="32">
        <f t="shared" si="94"/>
        <v>3</v>
      </c>
      <c r="P296" s="32">
        <f t="shared" ca="1" si="95"/>
        <v>0</v>
      </c>
      <c r="Q296" s="34" t="s">
        <v>72</v>
      </c>
      <c r="R296" s="35">
        <f t="shared" si="96"/>
        <v>0</v>
      </c>
      <c r="S296" s="36">
        <f t="shared" si="97"/>
        <v>526.23242000000005</v>
      </c>
      <c r="T296" s="36">
        <f t="shared" si="98"/>
        <v>526.23242000000016</v>
      </c>
      <c r="U296" s="35">
        <f t="shared" si="99"/>
        <v>0</v>
      </c>
      <c r="V296" s="35">
        <f t="shared" si="100"/>
        <v>526.23242000000016</v>
      </c>
      <c r="W296" s="29">
        <v>214</v>
      </c>
      <c r="X296" s="27">
        <v>170</v>
      </c>
      <c r="Y296" s="27">
        <v>142</v>
      </c>
      <c r="Z296" s="27">
        <v>0</v>
      </c>
      <c r="AA296" s="27">
        <v>0</v>
      </c>
      <c r="AB296" s="27">
        <v>0</v>
      </c>
      <c r="AD296" s="37">
        <v>0</v>
      </c>
      <c r="AE296" s="37">
        <v>0</v>
      </c>
      <c r="AF296" s="37">
        <v>0</v>
      </c>
      <c r="AG296" s="37">
        <v>0</v>
      </c>
      <c r="AH296" s="37"/>
      <c r="AI296" s="38">
        <f t="shared" ca="1" si="101"/>
        <v>0</v>
      </c>
      <c r="AJ296" s="39">
        <v>2</v>
      </c>
      <c r="AK296" s="40">
        <v>312.15520000000004</v>
      </c>
      <c r="AL296" s="41">
        <v>170</v>
      </c>
      <c r="AM296" s="32">
        <v>482</v>
      </c>
      <c r="AN296" s="38" t="str">
        <f t="shared" si="102"/>
        <v>-</v>
      </c>
      <c r="AO296" s="38" t="str">
        <f t="shared" si="103"/>
        <v>-</v>
      </c>
      <c r="AP296" s="38" t="str">
        <f t="shared" si="104"/>
        <v>-</v>
      </c>
      <c r="AQ296" s="39"/>
      <c r="AR296" s="39"/>
      <c r="AS296" s="39"/>
      <c r="AT296" s="54"/>
      <c r="AV296" s="1"/>
    </row>
    <row r="297" spans="1:48" s="26" customFormat="1" ht="15" x14ac:dyDescent="0.25">
      <c r="A297" s="64">
        <v>21</v>
      </c>
      <c r="B297" s="1" t="s">
        <v>38</v>
      </c>
      <c r="C297" s="64" t="s">
        <v>262</v>
      </c>
      <c r="D297" s="29" t="s">
        <v>92</v>
      </c>
      <c r="E297" s="29">
        <v>149</v>
      </c>
      <c r="F297" s="27">
        <v>140</v>
      </c>
      <c r="G297" s="27">
        <v>113</v>
      </c>
      <c r="H297" s="27">
        <v>150</v>
      </c>
      <c r="I297" s="27">
        <v>209</v>
      </c>
      <c r="J297" s="27"/>
      <c r="K297" s="32">
        <f t="shared" si="92"/>
        <v>508</v>
      </c>
      <c r="L297" s="32" t="s">
        <v>1200</v>
      </c>
      <c r="M297" s="32"/>
      <c r="N297" s="33">
        <f t="shared" si="93"/>
        <v>508.02910000000003</v>
      </c>
      <c r="O297" s="32">
        <f t="shared" si="94"/>
        <v>5</v>
      </c>
      <c r="P297" s="32">
        <f t="shared" ca="1" si="95"/>
        <v>0</v>
      </c>
      <c r="Q297" s="34" t="s">
        <v>72</v>
      </c>
      <c r="R297" s="35">
        <f t="shared" si="96"/>
        <v>0</v>
      </c>
      <c r="S297" s="36">
        <f t="shared" si="97"/>
        <v>508.22548999999992</v>
      </c>
      <c r="T297" s="36">
        <f t="shared" si="98"/>
        <v>508.22548999999998</v>
      </c>
      <c r="U297" s="35">
        <f t="shared" si="99"/>
        <v>0</v>
      </c>
      <c r="V297" s="35">
        <f t="shared" si="100"/>
        <v>508.22564129999995</v>
      </c>
      <c r="W297" s="29">
        <v>209</v>
      </c>
      <c r="X297" s="27">
        <v>150</v>
      </c>
      <c r="Y297" s="27">
        <v>149</v>
      </c>
      <c r="Z297" s="27">
        <v>140</v>
      </c>
      <c r="AA297" s="27">
        <v>113</v>
      </c>
      <c r="AB297" s="27">
        <v>0</v>
      </c>
      <c r="AD297" s="37">
        <v>0</v>
      </c>
      <c r="AE297" s="37">
        <v>0</v>
      </c>
      <c r="AF297" s="37">
        <v>0</v>
      </c>
      <c r="AG297" s="37">
        <v>0</v>
      </c>
      <c r="AH297" s="37"/>
      <c r="AI297" s="38">
        <f t="shared" ca="1" si="101"/>
        <v>113</v>
      </c>
      <c r="AJ297" s="39">
        <v>4</v>
      </c>
      <c r="AK297" s="40">
        <v>439.138713</v>
      </c>
      <c r="AL297" s="41">
        <v>150</v>
      </c>
      <c r="AM297" s="32">
        <v>0</v>
      </c>
      <c r="AN297" s="38" t="str">
        <f t="shared" si="102"/>
        <v>-</v>
      </c>
      <c r="AO297" s="38" t="str">
        <f t="shared" si="103"/>
        <v>-</v>
      </c>
      <c r="AP297" s="38" t="str">
        <f t="shared" si="104"/>
        <v>-</v>
      </c>
      <c r="AQ297" s="39"/>
      <c r="AR297" s="39"/>
      <c r="AS297" s="39"/>
      <c r="AT297" s="54"/>
      <c r="AV297" s="1"/>
    </row>
    <row r="298" spans="1:48" s="26" customFormat="1" ht="15" x14ac:dyDescent="0.25">
      <c r="A298" s="64">
        <v>22</v>
      </c>
      <c r="B298" s="1">
        <v>20</v>
      </c>
      <c r="C298" s="64" t="s">
        <v>254</v>
      </c>
      <c r="D298" s="29" t="s">
        <v>31</v>
      </c>
      <c r="E298" s="29">
        <v>120</v>
      </c>
      <c r="F298" s="27">
        <v>131</v>
      </c>
      <c r="G298" s="27"/>
      <c r="H298" s="27">
        <v>158</v>
      </c>
      <c r="I298" s="27">
        <v>213</v>
      </c>
      <c r="J298" s="27"/>
      <c r="K298" s="32">
        <f t="shared" si="92"/>
        <v>502</v>
      </c>
      <c r="L298" s="32" t="s">
        <v>1133</v>
      </c>
      <c r="M298" s="32"/>
      <c r="N298" s="33">
        <f t="shared" si="93"/>
        <v>502.0292</v>
      </c>
      <c r="O298" s="32">
        <f t="shared" si="94"/>
        <v>4</v>
      </c>
      <c r="P298" s="32">
        <f t="shared" ca="1" si="95"/>
        <v>0</v>
      </c>
      <c r="Q298" s="34" t="s">
        <v>72</v>
      </c>
      <c r="R298" s="35">
        <f t="shared" si="96"/>
        <v>0</v>
      </c>
      <c r="S298" s="36">
        <f t="shared" si="97"/>
        <v>502.23010999999997</v>
      </c>
      <c r="T298" s="36">
        <f t="shared" si="98"/>
        <v>502.23011000000002</v>
      </c>
      <c r="U298" s="35">
        <f t="shared" si="99"/>
        <v>0</v>
      </c>
      <c r="V298" s="35">
        <f t="shared" si="100"/>
        <v>502.23023000000001</v>
      </c>
      <c r="W298" s="29">
        <v>213</v>
      </c>
      <c r="X298" s="27">
        <v>158</v>
      </c>
      <c r="Y298" s="27">
        <v>131</v>
      </c>
      <c r="Z298" s="27">
        <v>120</v>
      </c>
      <c r="AA298" s="27">
        <v>0</v>
      </c>
      <c r="AB298" s="27">
        <v>0</v>
      </c>
      <c r="AD298" s="37">
        <v>0</v>
      </c>
      <c r="AE298" s="37">
        <v>0</v>
      </c>
      <c r="AF298" s="37">
        <v>0</v>
      </c>
      <c r="AG298" s="37">
        <v>0</v>
      </c>
      <c r="AH298" s="37"/>
      <c r="AI298" s="38">
        <f t="shared" ca="1" si="101"/>
        <v>0</v>
      </c>
      <c r="AJ298" s="39">
        <v>3</v>
      </c>
      <c r="AK298" s="40">
        <v>409.14400000000001</v>
      </c>
      <c r="AL298" s="41">
        <v>158</v>
      </c>
      <c r="AM298" s="32">
        <v>447</v>
      </c>
      <c r="AN298" s="38" t="str">
        <f t="shared" si="102"/>
        <v>-</v>
      </c>
      <c r="AO298" s="38" t="str">
        <f t="shared" si="103"/>
        <v>-</v>
      </c>
      <c r="AP298" s="38" t="str">
        <f t="shared" si="104"/>
        <v>-</v>
      </c>
      <c r="AQ298" s="39"/>
      <c r="AR298" s="39"/>
      <c r="AS298" s="39"/>
      <c r="AT298" s="54"/>
      <c r="AV298" s="1"/>
    </row>
    <row r="299" spans="1:48" s="26" customFormat="1" ht="15" x14ac:dyDescent="0.25">
      <c r="A299" s="64">
        <v>23</v>
      </c>
      <c r="B299" s="1">
        <v>21</v>
      </c>
      <c r="C299" s="64" t="s">
        <v>270</v>
      </c>
      <c r="D299" s="29" t="s">
        <v>49</v>
      </c>
      <c r="E299" s="29">
        <v>116</v>
      </c>
      <c r="F299" s="27">
        <v>127</v>
      </c>
      <c r="G299" s="27">
        <v>106</v>
      </c>
      <c r="H299" s="27">
        <v>143</v>
      </c>
      <c r="I299" s="27">
        <v>205</v>
      </c>
      <c r="J299" s="27"/>
      <c r="K299" s="32">
        <f t="shared" si="92"/>
        <v>475</v>
      </c>
      <c r="L299" s="32" t="s">
        <v>1133</v>
      </c>
      <c r="M299" s="32"/>
      <c r="N299" s="33">
        <f t="shared" si="93"/>
        <v>475.02929999999998</v>
      </c>
      <c r="O299" s="32">
        <f t="shared" si="94"/>
        <v>5</v>
      </c>
      <c r="P299" s="32">
        <f t="shared" ca="1" si="95"/>
        <v>0</v>
      </c>
      <c r="Q299" s="34" t="s">
        <v>72</v>
      </c>
      <c r="R299" s="35">
        <f t="shared" si="96"/>
        <v>0</v>
      </c>
      <c r="S299" s="36">
        <f t="shared" si="97"/>
        <v>475.22056999999995</v>
      </c>
      <c r="T299" s="36">
        <f t="shared" si="98"/>
        <v>475.22056999999995</v>
      </c>
      <c r="U299" s="35">
        <f t="shared" si="99"/>
        <v>0</v>
      </c>
      <c r="V299" s="35">
        <f t="shared" si="100"/>
        <v>475.22069659999994</v>
      </c>
      <c r="W299" s="29">
        <v>205</v>
      </c>
      <c r="X299" s="27">
        <v>143</v>
      </c>
      <c r="Y299" s="27">
        <v>127</v>
      </c>
      <c r="Z299" s="27">
        <v>116</v>
      </c>
      <c r="AA299" s="27">
        <v>106</v>
      </c>
      <c r="AB299" s="27">
        <v>0</v>
      </c>
      <c r="AD299" s="37">
        <v>0</v>
      </c>
      <c r="AE299" s="37">
        <v>0</v>
      </c>
      <c r="AF299" s="37">
        <v>0</v>
      </c>
      <c r="AG299" s="37">
        <v>0</v>
      </c>
      <c r="AH299" s="37"/>
      <c r="AI299" s="38">
        <f t="shared" ca="1" si="101"/>
        <v>106</v>
      </c>
      <c r="AJ299" s="39">
        <v>4</v>
      </c>
      <c r="AK299" s="40">
        <v>386.128466</v>
      </c>
      <c r="AL299" s="41">
        <v>143</v>
      </c>
      <c r="AM299" s="32">
        <v>413</v>
      </c>
      <c r="AN299" s="38" t="str">
        <f t="shared" si="102"/>
        <v>-</v>
      </c>
      <c r="AO299" s="38" t="str">
        <f t="shared" si="103"/>
        <v>-</v>
      </c>
      <c r="AP299" s="38" t="str">
        <f t="shared" si="104"/>
        <v>-</v>
      </c>
      <c r="AQ299" s="39"/>
      <c r="AR299" s="39"/>
      <c r="AS299" s="39"/>
      <c r="AT299" s="54"/>
      <c r="AV299" s="1"/>
    </row>
    <row r="300" spans="1:48" s="26" customFormat="1" ht="15" x14ac:dyDescent="0.25">
      <c r="A300" s="64">
        <v>24</v>
      </c>
      <c r="B300" s="1">
        <v>22</v>
      </c>
      <c r="C300" s="64" t="s">
        <v>242</v>
      </c>
      <c r="D300" s="29" t="s">
        <v>78</v>
      </c>
      <c r="E300" s="29"/>
      <c r="F300" s="27"/>
      <c r="G300" s="27">
        <v>95</v>
      </c>
      <c r="H300" s="27">
        <v>141</v>
      </c>
      <c r="I300" s="27">
        <v>216</v>
      </c>
      <c r="J300" s="27"/>
      <c r="K300" s="32">
        <f t="shared" si="92"/>
        <v>452</v>
      </c>
      <c r="L300" s="32" t="s">
        <v>1133</v>
      </c>
      <c r="M300" s="32"/>
      <c r="N300" s="33">
        <f t="shared" si="93"/>
        <v>452.02940000000001</v>
      </c>
      <c r="O300" s="32">
        <f t="shared" si="94"/>
        <v>3</v>
      </c>
      <c r="P300" s="32">
        <f t="shared" ca="1" si="95"/>
        <v>0</v>
      </c>
      <c r="Q300" s="34" t="s">
        <v>72</v>
      </c>
      <c r="R300" s="35">
        <f t="shared" si="96"/>
        <v>0</v>
      </c>
      <c r="S300" s="36">
        <f t="shared" si="97"/>
        <v>452.23104999999998</v>
      </c>
      <c r="T300" s="36">
        <f t="shared" si="98"/>
        <v>452.23104999999998</v>
      </c>
      <c r="U300" s="35">
        <f t="shared" si="99"/>
        <v>0</v>
      </c>
      <c r="V300" s="35">
        <f t="shared" si="100"/>
        <v>452.23104999999998</v>
      </c>
      <c r="W300" s="29">
        <v>216</v>
      </c>
      <c r="X300" s="27">
        <v>141</v>
      </c>
      <c r="Y300" s="27">
        <v>95</v>
      </c>
      <c r="Z300" s="27">
        <v>0</v>
      </c>
      <c r="AA300" s="27">
        <v>0</v>
      </c>
      <c r="AB300" s="27">
        <v>0</v>
      </c>
      <c r="AD300" s="37">
        <v>0</v>
      </c>
      <c r="AE300" s="37">
        <v>0</v>
      </c>
      <c r="AF300" s="37">
        <v>0</v>
      </c>
      <c r="AG300" s="37">
        <v>0</v>
      </c>
      <c r="AH300" s="37"/>
      <c r="AI300" s="38">
        <f t="shared" ca="1" si="101"/>
        <v>95</v>
      </c>
      <c r="AJ300" s="39">
        <v>2</v>
      </c>
      <c r="AK300" s="40">
        <v>236.12090000000001</v>
      </c>
      <c r="AL300" s="41">
        <v>141</v>
      </c>
      <c r="AM300" s="32">
        <v>377</v>
      </c>
      <c r="AN300" s="38" t="str">
        <f t="shared" si="102"/>
        <v>-</v>
      </c>
      <c r="AO300" s="38" t="str">
        <f t="shared" si="103"/>
        <v>-</v>
      </c>
      <c r="AP300" s="38" t="str">
        <f t="shared" si="104"/>
        <v>-</v>
      </c>
      <c r="AQ300" s="39"/>
      <c r="AR300" s="39"/>
      <c r="AS300" s="39"/>
      <c r="AT300" s="54"/>
      <c r="AV300" s="1"/>
    </row>
    <row r="301" spans="1:48" s="26" customFormat="1" ht="15" x14ac:dyDescent="0.25">
      <c r="A301" s="64">
        <v>25</v>
      </c>
      <c r="B301" s="1">
        <v>23</v>
      </c>
      <c r="C301" s="64" t="s">
        <v>580</v>
      </c>
      <c r="D301" s="29" t="s">
        <v>63</v>
      </c>
      <c r="E301" s="29">
        <v>130</v>
      </c>
      <c r="F301" s="27">
        <v>147</v>
      </c>
      <c r="G301" s="27"/>
      <c r="H301" s="27">
        <v>165</v>
      </c>
      <c r="I301" s="27"/>
      <c r="J301" s="27"/>
      <c r="K301" s="32">
        <f t="shared" si="92"/>
        <v>442</v>
      </c>
      <c r="L301" s="32" t="s">
        <v>1133</v>
      </c>
      <c r="M301" s="32"/>
      <c r="N301" s="33">
        <f t="shared" si="93"/>
        <v>442.02949999999998</v>
      </c>
      <c r="O301" s="32">
        <f t="shared" si="94"/>
        <v>3</v>
      </c>
      <c r="P301" s="32">
        <f t="shared" ca="1" si="95"/>
        <v>0</v>
      </c>
      <c r="Q301" s="34" t="s">
        <v>72</v>
      </c>
      <c r="R301" s="35">
        <f t="shared" si="96"/>
        <v>0</v>
      </c>
      <c r="S301" s="36">
        <f t="shared" si="97"/>
        <v>442.18100000000004</v>
      </c>
      <c r="T301" s="36">
        <f t="shared" si="98"/>
        <v>442.18100000000004</v>
      </c>
      <c r="U301" s="35">
        <f t="shared" si="99"/>
        <v>0</v>
      </c>
      <c r="V301" s="35">
        <f t="shared" si="100"/>
        <v>442.18100000000004</v>
      </c>
      <c r="W301" s="29">
        <v>165</v>
      </c>
      <c r="X301" s="27">
        <v>147</v>
      </c>
      <c r="Y301" s="27">
        <v>130</v>
      </c>
      <c r="Z301" s="27">
        <v>0</v>
      </c>
      <c r="AA301" s="27">
        <v>0</v>
      </c>
      <c r="AB301" s="27">
        <v>0</v>
      </c>
      <c r="AD301" s="37">
        <v>0</v>
      </c>
      <c r="AE301" s="37">
        <v>0</v>
      </c>
      <c r="AF301" s="37">
        <v>0</v>
      </c>
      <c r="AG301" s="37">
        <v>0</v>
      </c>
      <c r="AH301" s="37"/>
      <c r="AI301" s="38">
        <f t="shared" ca="1" si="101"/>
        <v>0</v>
      </c>
      <c r="AJ301" s="39">
        <v>3</v>
      </c>
      <c r="AK301" s="40">
        <v>442.15340000000003</v>
      </c>
      <c r="AL301" s="41">
        <v>165</v>
      </c>
      <c r="AM301" s="32">
        <v>477</v>
      </c>
      <c r="AN301" s="38" t="str">
        <f t="shared" si="102"/>
        <v>-</v>
      </c>
      <c r="AO301" s="38" t="str">
        <f t="shared" si="103"/>
        <v>-</v>
      </c>
      <c r="AP301" s="38" t="str">
        <f t="shared" si="104"/>
        <v>-</v>
      </c>
      <c r="AQ301" s="39"/>
      <c r="AR301" s="39"/>
      <c r="AS301" s="39"/>
      <c r="AT301" s="54"/>
      <c r="AV301" s="1"/>
    </row>
    <row r="302" spans="1:48" s="26" customFormat="1" ht="15" x14ac:dyDescent="0.25">
      <c r="A302" s="64">
        <v>26</v>
      </c>
      <c r="B302" s="1">
        <v>24</v>
      </c>
      <c r="C302" s="64" t="s">
        <v>581</v>
      </c>
      <c r="D302" s="29" t="s">
        <v>49</v>
      </c>
      <c r="E302" s="29">
        <v>134</v>
      </c>
      <c r="F302" s="27">
        <v>146</v>
      </c>
      <c r="G302" s="27">
        <v>120</v>
      </c>
      <c r="H302" s="27">
        <v>155</v>
      </c>
      <c r="I302" s="27"/>
      <c r="J302" s="27"/>
      <c r="K302" s="32">
        <f t="shared" si="92"/>
        <v>435</v>
      </c>
      <c r="L302" s="32" t="s">
        <v>1133</v>
      </c>
      <c r="M302" s="32"/>
      <c r="N302" s="33">
        <f t="shared" si="93"/>
        <v>435.02960000000002</v>
      </c>
      <c r="O302" s="32">
        <f t="shared" si="94"/>
        <v>4</v>
      </c>
      <c r="P302" s="32">
        <f t="shared" ca="1" si="95"/>
        <v>0</v>
      </c>
      <c r="Q302" s="34" t="s">
        <v>72</v>
      </c>
      <c r="R302" s="35">
        <f t="shared" si="96"/>
        <v>0</v>
      </c>
      <c r="S302" s="36">
        <f t="shared" si="97"/>
        <v>435.17093999999997</v>
      </c>
      <c r="T302" s="36">
        <f t="shared" si="98"/>
        <v>435.17093999999997</v>
      </c>
      <c r="U302" s="35">
        <f t="shared" si="99"/>
        <v>0</v>
      </c>
      <c r="V302" s="35">
        <f t="shared" si="100"/>
        <v>435.17105999999995</v>
      </c>
      <c r="W302" s="29">
        <v>155</v>
      </c>
      <c r="X302" s="27">
        <v>146</v>
      </c>
      <c r="Y302" s="27">
        <v>134</v>
      </c>
      <c r="Z302" s="27">
        <v>120</v>
      </c>
      <c r="AA302" s="27">
        <v>0</v>
      </c>
      <c r="AB302" s="27">
        <v>0</v>
      </c>
      <c r="AD302" s="37">
        <v>0</v>
      </c>
      <c r="AE302" s="37">
        <v>0</v>
      </c>
      <c r="AF302" s="37">
        <v>0</v>
      </c>
      <c r="AG302" s="37">
        <v>0</v>
      </c>
      <c r="AH302" s="37"/>
      <c r="AI302" s="38">
        <f t="shared" ca="1" si="101"/>
        <v>120</v>
      </c>
      <c r="AJ302" s="39">
        <v>4</v>
      </c>
      <c r="AK302" s="40">
        <v>435.14315999999997</v>
      </c>
      <c r="AL302" s="41">
        <v>155</v>
      </c>
      <c r="AM302" s="32">
        <v>456</v>
      </c>
      <c r="AN302" s="38" t="str">
        <f t="shared" si="102"/>
        <v>-</v>
      </c>
      <c r="AO302" s="38" t="str">
        <f t="shared" si="103"/>
        <v>-</v>
      </c>
      <c r="AP302" s="38" t="str">
        <f t="shared" si="104"/>
        <v>-</v>
      </c>
      <c r="AQ302" s="39"/>
      <c r="AR302" s="39"/>
      <c r="AS302" s="39"/>
      <c r="AT302" s="54"/>
      <c r="AV302" s="1"/>
    </row>
    <row r="303" spans="1:48" s="26" customFormat="1" ht="15" x14ac:dyDescent="0.25">
      <c r="A303" s="64">
        <v>27</v>
      </c>
      <c r="B303" s="1">
        <v>25</v>
      </c>
      <c r="C303" s="64" t="s">
        <v>582</v>
      </c>
      <c r="D303" s="29" t="s">
        <v>52</v>
      </c>
      <c r="E303" s="29">
        <v>212</v>
      </c>
      <c r="F303" s="27">
        <v>219</v>
      </c>
      <c r="G303" s="27"/>
      <c r="H303" s="27"/>
      <c r="I303" s="27"/>
      <c r="J303" s="27"/>
      <c r="K303" s="32">
        <f t="shared" si="92"/>
        <v>431</v>
      </c>
      <c r="L303" s="32" t="s">
        <v>1133</v>
      </c>
      <c r="M303" s="32"/>
      <c r="N303" s="33">
        <f t="shared" si="93"/>
        <v>431.02969999999999</v>
      </c>
      <c r="O303" s="32">
        <f t="shared" si="94"/>
        <v>2</v>
      </c>
      <c r="P303" s="32">
        <f t="shared" ca="1" si="95"/>
        <v>0</v>
      </c>
      <c r="Q303" s="34" t="s">
        <v>72</v>
      </c>
      <c r="R303" s="35">
        <f t="shared" si="96"/>
        <v>0</v>
      </c>
      <c r="S303" s="36">
        <f t="shared" si="97"/>
        <v>431.24019999999996</v>
      </c>
      <c r="T303" s="36">
        <f t="shared" si="98"/>
        <v>431.24020000000002</v>
      </c>
      <c r="U303" s="35">
        <f t="shared" si="99"/>
        <v>0</v>
      </c>
      <c r="V303" s="35">
        <f t="shared" si="100"/>
        <v>431.24020000000002</v>
      </c>
      <c r="W303" s="29">
        <v>219</v>
      </c>
      <c r="X303" s="27">
        <v>212</v>
      </c>
      <c r="Y303" s="27">
        <v>0</v>
      </c>
      <c r="Z303" s="27">
        <v>0</v>
      </c>
      <c r="AA303" s="27">
        <v>0</v>
      </c>
      <c r="AB303" s="27">
        <v>0</v>
      </c>
      <c r="AD303" s="37">
        <v>0</v>
      </c>
      <c r="AE303" s="37">
        <v>0</v>
      </c>
      <c r="AF303" s="37">
        <v>0</v>
      </c>
      <c r="AG303" s="37">
        <v>0</v>
      </c>
      <c r="AH303" s="37"/>
      <c r="AI303" s="38">
        <f t="shared" ca="1" si="101"/>
        <v>0</v>
      </c>
      <c r="AJ303" s="39">
        <v>2</v>
      </c>
      <c r="AK303" s="40">
        <v>431.2122</v>
      </c>
      <c r="AL303" s="41">
        <v>219</v>
      </c>
      <c r="AM303" s="32">
        <v>650</v>
      </c>
      <c r="AN303" s="38" t="str">
        <f t="shared" si="102"/>
        <v>-</v>
      </c>
      <c r="AO303" s="38" t="str">
        <f t="shared" si="103"/>
        <v>-</v>
      </c>
      <c r="AP303" s="38" t="str">
        <f t="shared" si="104"/>
        <v>-</v>
      </c>
      <c r="AQ303" s="39"/>
      <c r="AR303" s="39"/>
      <c r="AS303" s="39"/>
      <c r="AT303" s="54"/>
      <c r="AV303" s="1"/>
    </row>
    <row r="304" spans="1:48" s="26" customFormat="1" ht="15" x14ac:dyDescent="0.25">
      <c r="A304" s="64">
        <v>28</v>
      </c>
      <c r="B304" s="1">
        <v>26</v>
      </c>
      <c r="C304" s="64" t="s">
        <v>583</v>
      </c>
      <c r="D304" s="29" t="s">
        <v>124</v>
      </c>
      <c r="E304" s="29">
        <v>217</v>
      </c>
      <c r="F304" s="27">
        <v>213</v>
      </c>
      <c r="G304" s="27"/>
      <c r="H304" s="27"/>
      <c r="I304" s="27"/>
      <c r="J304" s="27"/>
      <c r="K304" s="32">
        <f t="shared" si="92"/>
        <v>430</v>
      </c>
      <c r="L304" s="32" t="s">
        <v>1133</v>
      </c>
      <c r="M304" s="32"/>
      <c r="N304" s="33">
        <f t="shared" si="93"/>
        <v>430.02980000000002</v>
      </c>
      <c r="O304" s="32">
        <f t="shared" si="94"/>
        <v>2</v>
      </c>
      <c r="P304" s="32">
        <f t="shared" ca="1" si="95"/>
        <v>0</v>
      </c>
      <c r="Q304" s="34" t="s">
        <v>72</v>
      </c>
      <c r="R304" s="35">
        <f t="shared" si="96"/>
        <v>0</v>
      </c>
      <c r="S304" s="36">
        <f t="shared" si="97"/>
        <v>430.23829999999998</v>
      </c>
      <c r="T304" s="36">
        <f t="shared" si="98"/>
        <v>430.23829999999998</v>
      </c>
      <c r="U304" s="35">
        <f t="shared" si="99"/>
        <v>0</v>
      </c>
      <c r="V304" s="35">
        <f t="shared" si="100"/>
        <v>430.23829999999998</v>
      </c>
      <c r="W304" s="29">
        <v>217</v>
      </c>
      <c r="X304" s="27">
        <v>213</v>
      </c>
      <c r="Y304" s="27">
        <v>0</v>
      </c>
      <c r="Z304" s="27">
        <v>0</v>
      </c>
      <c r="AA304" s="27">
        <v>0</v>
      </c>
      <c r="AB304" s="27">
        <v>0</v>
      </c>
      <c r="AD304" s="37" t="s">
        <v>1201</v>
      </c>
      <c r="AE304" s="37">
        <v>0</v>
      </c>
      <c r="AF304" s="37">
        <v>0</v>
      </c>
      <c r="AG304" s="37">
        <v>0</v>
      </c>
      <c r="AH304" s="37"/>
      <c r="AI304" s="38">
        <f t="shared" ca="1" si="101"/>
        <v>0</v>
      </c>
      <c r="AJ304" s="39">
        <v>2</v>
      </c>
      <c r="AK304" s="40">
        <v>430.21019999999999</v>
      </c>
      <c r="AL304" s="41">
        <v>217</v>
      </c>
      <c r="AM304" s="32">
        <v>647</v>
      </c>
      <c r="AN304" s="38" t="str">
        <f t="shared" si="102"/>
        <v>-</v>
      </c>
      <c r="AO304" s="38" t="str">
        <f t="shared" si="103"/>
        <v>-</v>
      </c>
      <c r="AP304" s="38" t="str">
        <f t="shared" si="104"/>
        <v>-</v>
      </c>
      <c r="AQ304" s="39"/>
      <c r="AR304" s="39"/>
      <c r="AS304" s="39"/>
      <c r="AT304" s="54"/>
      <c r="AV304" s="1"/>
    </row>
    <row r="305" spans="1:48" s="26" customFormat="1" ht="15" x14ac:dyDescent="0.25">
      <c r="A305" s="64">
        <v>29</v>
      </c>
      <c r="B305" s="1">
        <v>27</v>
      </c>
      <c r="C305" s="64" t="s">
        <v>584</v>
      </c>
      <c r="D305" s="29" t="s">
        <v>19</v>
      </c>
      <c r="E305" s="29">
        <v>214</v>
      </c>
      <c r="F305" s="27"/>
      <c r="G305" s="27">
        <v>215</v>
      </c>
      <c r="H305" s="27"/>
      <c r="I305" s="27"/>
      <c r="J305" s="27"/>
      <c r="K305" s="32">
        <f t="shared" si="92"/>
        <v>429</v>
      </c>
      <c r="L305" s="32" t="s">
        <v>1133</v>
      </c>
      <c r="M305" s="32"/>
      <c r="N305" s="33">
        <f t="shared" si="93"/>
        <v>429.0299</v>
      </c>
      <c r="O305" s="32">
        <f t="shared" si="94"/>
        <v>2</v>
      </c>
      <c r="P305" s="32">
        <f t="shared" ca="1" si="95"/>
        <v>0</v>
      </c>
      <c r="Q305" s="34" t="s">
        <v>72</v>
      </c>
      <c r="R305" s="35">
        <f t="shared" si="96"/>
        <v>0</v>
      </c>
      <c r="S305" s="36">
        <f t="shared" si="97"/>
        <v>429.2364</v>
      </c>
      <c r="T305" s="36">
        <f t="shared" si="98"/>
        <v>429.2364</v>
      </c>
      <c r="U305" s="35">
        <f t="shared" si="99"/>
        <v>0</v>
      </c>
      <c r="V305" s="35">
        <f t="shared" si="100"/>
        <v>429.2364</v>
      </c>
      <c r="W305" s="29">
        <v>215</v>
      </c>
      <c r="X305" s="27">
        <v>214</v>
      </c>
      <c r="Y305" s="27">
        <v>0</v>
      </c>
      <c r="Z305" s="27">
        <v>0</v>
      </c>
      <c r="AA305" s="27">
        <v>0</v>
      </c>
      <c r="AB305" s="27">
        <v>0</v>
      </c>
      <c r="AD305" s="37">
        <v>0</v>
      </c>
      <c r="AE305" s="37">
        <v>0</v>
      </c>
      <c r="AF305" s="37">
        <v>0</v>
      </c>
      <c r="AG305" s="37">
        <v>0</v>
      </c>
      <c r="AH305" s="37"/>
      <c r="AI305" s="38">
        <f t="shared" ca="1" si="101"/>
        <v>215</v>
      </c>
      <c r="AJ305" s="39">
        <v>2</v>
      </c>
      <c r="AK305" s="40">
        <v>429.20819999999998</v>
      </c>
      <c r="AL305" s="41">
        <v>215</v>
      </c>
      <c r="AM305" s="32">
        <v>644</v>
      </c>
      <c r="AN305" s="38" t="str">
        <f t="shared" si="102"/>
        <v>-</v>
      </c>
      <c r="AO305" s="38" t="str">
        <f t="shared" si="103"/>
        <v>-</v>
      </c>
      <c r="AP305" s="38" t="str">
        <f t="shared" si="104"/>
        <v>-</v>
      </c>
      <c r="AQ305" s="39"/>
      <c r="AR305" s="39"/>
      <c r="AS305" s="39"/>
      <c r="AT305" s="54"/>
      <c r="AV305" s="1"/>
    </row>
    <row r="306" spans="1:48" s="26" customFormat="1" ht="15" x14ac:dyDescent="0.25">
      <c r="A306" s="64">
        <v>30</v>
      </c>
      <c r="B306" s="1">
        <v>28</v>
      </c>
      <c r="C306" s="64" t="s">
        <v>189</v>
      </c>
      <c r="D306" s="29" t="s">
        <v>85</v>
      </c>
      <c r="E306" s="29"/>
      <c r="F306" s="27">
        <v>186</v>
      </c>
      <c r="G306" s="27"/>
      <c r="H306" s="27"/>
      <c r="I306" s="27">
        <v>236</v>
      </c>
      <c r="J306" s="27"/>
      <c r="K306" s="32">
        <f t="shared" si="92"/>
        <v>422</v>
      </c>
      <c r="L306" s="32" t="s">
        <v>1133</v>
      </c>
      <c r="M306" s="32"/>
      <c r="N306" s="33">
        <f t="shared" si="93"/>
        <v>422.03</v>
      </c>
      <c r="O306" s="32">
        <f t="shared" si="94"/>
        <v>2</v>
      </c>
      <c r="P306" s="32">
        <f t="shared" ca="1" si="95"/>
        <v>0</v>
      </c>
      <c r="Q306" s="34" t="s">
        <v>72</v>
      </c>
      <c r="R306" s="35">
        <f t="shared" si="96"/>
        <v>0</v>
      </c>
      <c r="S306" s="36">
        <f t="shared" si="97"/>
        <v>422.25459999999998</v>
      </c>
      <c r="T306" s="36">
        <f t="shared" si="98"/>
        <v>422.25459999999998</v>
      </c>
      <c r="U306" s="35">
        <f t="shared" si="99"/>
        <v>0</v>
      </c>
      <c r="V306" s="35">
        <f t="shared" si="100"/>
        <v>422.25459999999998</v>
      </c>
      <c r="W306" s="29">
        <v>236</v>
      </c>
      <c r="X306" s="27">
        <v>186</v>
      </c>
      <c r="Y306" s="27">
        <v>0</v>
      </c>
      <c r="Z306" s="27">
        <v>0</v>
      </c>
      <c r="AA306" s="27">
        <v>0</v>
      </c>
      <c r="AB306" s="27">
        <v>0</v>
      </c>
      <c r="AD306" s="37">
        <v>0</v>
      </c>
      <c r="AE306" s="37">
        <v>0</v>
      </c>
      <c r="AF306" s="37">
        <v>0</v>
      </c>
      <c r="AG306" s="37">
        <v>0</v>
      </c>
      <c r="AH306" s="37"/>
      <c r="AI306" s="38">
        <f t="shared" ca="1" si="101"/>
        <v>0</v>
      </c>
      <c r="AJ306" s="39">
        <v>1</v>
      </c>
      <c r="AK306" s="40">
        <v>186.15610000000001</v>
      </c>
      <c r="AL306" s="41">
        <v>186</v>
      </c>
      <c r="AM306" s="32">
        <v>372</v>
      </c>
      <c r="AN306" s="38" t="str">
        <f t="shared" si="102"/>
        <v>-</v>
      </c>
      <c r="AO306" s="38" t="str">
        <f t="shared" si="103"/>
        <v>-</v>
      </c>
      <c r="AP306" s="38" t="str">
        <f t="shared" si="104"/>
        <v>-</v>
      </c>
      <c r="AQ306" s="39"/>
      <c r="AR306" s="39"/>
      <c r="AS306" s="39"/>
      <c r="AT306" s="54"/>
      <c r="AV306" s="1"/>
    </row>
    <row r="307" spans="1:48" s="26" customFormat="1" ht="15" x14ac:dyDescent="0.25">
      <c r="A307" s="64">
        <v>31</v>
      </c>
      <c r="B307" s="1">
        <v>29</v>
      </c>
      <c r="C307" s="64" t="s">
        <v>585</v>
      </c>
      <c r="D307" s="29" t="s">
        <v>386</v>
      </c>
      <c r="E307" s="29">
        <v>211</v>
      </c>
      <c r="F307" s="27">
        <v>187</v>
      </c>
      <c r="G307" s="27"/>
      <c r="H307" s="27"/>
      <c r="I307" s="27"/>
      <c r="J307" s="27"/>
      <c r="K307" s="32">
        <f t="shared" si="92"/>
        <v>398</v>
      </c>
      <c r="L307" s="32" t="s">
        <v>1133</v>
      </c>
      <c r="M307" s="32"/>
      <c r="N307" s="33">
        <f t="shared" si="93"/>
        <v>398.0301</v>
      </c>
      <c r="O307" s="32">
        <f t="shared" si="94"/>
        <v>2</v>
      </c>
      <c r="P307" s="32">
        <f t="shared" ca="1" si="95"/>
        <v>0</v>
      </c>
      <c r="Q307" s="34" t="s">
        <v>72</v>
      </c>
      <c r="R307" s="35">
        <f t="shared" si="96"/>
        <v>0</v>
      </c>
      <c r="S307" s="36">
        <f t="shared" si="97"/>
        <v>398.22969999999998</v>
      </c>
      <c r="T307" s="36">
        <f t="shared" si="98"/>
        <v>398.22970000000004</v>
      </c>
      <c r="U307" s="35">
        <f t="shared" si="99"/>
        <v>0</v>
      </c>
      <c r="V307" s="35">
        <f t="shared" si="100"/>
        <v>398.22970000000004</v>
      </c>
      <c r="W307" s="29">
        <v>211</v>
      </c>
      <c r="X307" s="27">
        <v>187</v>
      </c>
      <c r="Y307" s="27">
        <v>0</v>
      </c>
      <c r="Z307" s="27">
        <v>0</v>
      </c>
      <c r="AA307" s="27">
        <v>0</v>
      </c>
      <c r="AB307" s="27">
        <v>0</v>
      </c>
      <c r="AD307" s="37">
        <v>0</v>
      </c>
      <c r="AE307" s="37">
        <v>0</v>
      </c>
      <c r="AF307" s="37">
        <v>0</v>
      </c>
      <c r="AG307" s="37">
        <v>0</v>
      </c>
      <c r="AH307" s="37"/>
      <c r="AI307" s="38">
        <f t="shared" ca="1" si="101"/>
        <v>0</v>
      </c>
      <c r="AJ307" s="39">
        <v>2</v>
      </c>
      <c r="AK307" s="40">
        <v>398.20130000000006</v>
      </c>
      <c r="AL307" s="41">
        <v>211</v>
      </c>
      <c r="AM307" s="32">
        <v>609</v>
      </c>
      <c r="AN307" s="38" t="str">
        <f t="shared" si="102"/>
        <v>-</v>
      </c>
      <c r="AO307" s="38" t="str">
        <f t="shared" si="103"/>
        <v>-</v>
      </c>
      <c r="AP307" s="38" t="str">
        <f t="shared" si="104"/>
        <v>-</v>
      </c>
      <c r="AQ307" s="39"/>
      <c r="AR307" s="39"/>
      <c r="AS307" s="39"/>
      <c r="AT307" s="54"/>
      <c r="AV307" s="1"/>
    </row>
    <row r="308" spans="1:48" s="26" customFormat="1" ht="15" x14ac:dyDescent="0.25">
      <c r="A308" s="64">
        <v>32</v>
      </c>
      <c r="B308" s="1">
        <v>30</v>
      </c>
      <c r="C308" s="64" t="s">
        <v>586</v>
      </c>
      <c r="D308" s="29" t="s">
        <v>24</v>
      </c>
      <c r="E308" s="29">
        <v>188</v>
      </c>
      <c r="F308" s="27"/>
      <c r="G308" s="27">
        <v>182</v>
      </c>
      <c r="H308" s="27"/>
      <c r="I308" s="27"/>
      <c r="J308" s="27"/>
      <c r="K308" s="32">
        <f t="shared" si="92"/>
        <v>370</v>
      </c>
      <c r="L308" s="32" t="s">
        <v>1133</v>
      </c>
      <c r="M308" s="32"/>
      <c r="N308" s="33">
        <f t="shared" si="93"/>
        <v>370.03019999999998</v>
      </c>
      <c r="O308" s="32">
        <f t="shared" si="94"/>
        <v>2</v>
      </c>
      <c r="P308" s="32">
        <f t="shared" ca="1" si="95"/>
        <v>0</v>
      </c>
      <c r="Q308" s="34" t="s">
        <v>72</v>
      </c>
      <c r="R308" s="35">
        <f t="shared" si="96"/>
        <v>0</v>
      </c>
      <c r="S308" s="36">
        <f t="shared" si="97"/>
        <v>370.20619999999997</v>
      </c>
      <c r="T308" s="36">
        <f t="shared" si="98"/>
        <v>370.20619999999997</v>
      </c>
      <c r="U308" s="35">
        <f t="shared" si="99"/>
        <v>0</v>
      </c>
      <c r="V308" s="35">
        <f t="shared" si="100"/>
        <v>370.20619999999997</v>
      </c>
      <c r="W308" s="29">
        <v>188</v>
      </c>
      <c r="X308" s="27">
        <v>182</v>
      </c>
      <c r="Y308" s="27">
        <v>0</v>
      </c>
      <c r="Z308" s="27">
        <v>0</v>
      </c>
      <c r="AA308" s="27">
        <v>0</v>
      </c>
      <c r="AB308" s="27">
        <v>0</v>
      </c>
      <c r="AD308" s="37">
        <v>0</v>
      </c>
      <c r="AE308" s="37">
        <v>0</v>
      </c>
      <c r="AF308" s="37">
        <v>0</v>
      </c>
      <c r="AG308" s="37">
        <v>0</v>
      </c>
      <c r="AH308" s="37"/>
      <c r="AI308" s="38">
        <f t="shared" ca="1" si="101"/>
        <v>182</v>
      </c>
      <c r="AJ308" s="39">
        <v>2</v>
      </c>
      <c r="AK308" s="40">
        <v>370.17759999999998</v>
      </c>
      <c r="AL308" s="41">
        <v>188</v>
      </c>
      <c r="AM308" s="32">
        <v>558</v>
      </c>
      <c r="AN308" s="38" t="str">
        <f t="shared" si="102"/>
        <v>-</v>
      </c>
      <c r="AO308" s="38" t="str">
        <f t="shared" si="103"/>
        <v>-</v>
      </c>
      <c r="AP308" s="38" t="str">
        <f t="shared" si="104"/>
        <v>-</v>
      </c>
      <c r="AQ308" s="39"/>
      <c r="AR308" s="39"/>
      <c r="AS308" s="39"/>
      <c r="AT308" s="54"/>
      <c r="AV308" s="1"/>
    </row>
    <row r="309" spans="1:48" s="26" customFormat="1" ht="15" x14ac:dyDescent="0.25">
      <c r="A309" s="64">
        <v>33</v>
      </c>
      <c r="B309" s="1">
        <v>31</v>
      </c>
      <c r="C309" s="64" t="s">
        <v>273</v>
      </c>
      <c r="D309" s="29" t="s">
        <v>63</v>
      </c>
      <c r="E309" s="29"/>
      <c r="F309" s="27"/>
      <c r="G309" s="27"/>
      <c r="H309" s="27">
        <v>146</v>
      </c>
      <c r="I309" s="27">
        <v>203</v>
      </c>
      <c r="J309" s="27"/>
      <c r="K309" s="32">
        <f t="shared" si="92"/>
        <v>349</v>
      </c>
      <c r="L309" s="32" t="s">
        <v>1133</v>
      </c>
      <c r="M309" s="32"/>
      <c r="N309" s="33">
        <f t="shared" si="93"/>
        <v>349.03030000000001</v>
      </c>
      <c r="O309" s="32">
        <f t="shared" si="94"/>
        <v>2</v>
      </c>
      <c r="P309" s="32">
        <f t="shared" ca="1" si="95"/>
        <v>0</v>
      </c>
      <c r="Q309" s="34" t="s">
        <v>72</v>
      </c>
      <c r="R309" s="35">
        <f t="shared" si="96"/>
        <v>0</v>
      </c>
      <c r="S309" s="36">
        <f t="shared" si="97"/>
        <v>349.21759999999995</v>
      </c>
      <c r="T309" s="36">
        <f t="shared" si="98"/>
        <v>349.21759999999995</v>
      </c>
      <c r="U309" s="35">
        <f t="shared" si="99"/>
        <v>0</v>
      </c>
      <c r="V309" s="35">
        <f t="shared" si="100"/>
        <v>349.21759999999995</v>
      </c>
      <c r="W309" s="29">
        <v>203</v>
      </c>
      <c r="X309" s="27">
        <v>146</v>
      </c>
      <c r="Y309" s="27">
        <v>0</v>
      </c>
      <c r="Z309" s="27">
        <v>0</v>
      </c>
      <c r="AA309" s="27">
        <v>0</v>
      </c>
      <c r="AB309" s="27">
        <v>0</v>
      </c>
      <c r="AD309" s="37">
        <v>0</v>
      </c>
      <c r="AE309" s="37">
        <v>0</v>
      </c>
      <c r="AF309" s="37">
        <v>0</v>
      </c>
      <c r="AG309" s="37">
        <v>0</v>
      </c>
      <c r="AH309" s="37"/>
      <c r="AI309" s="38">
        <f t="shared" ca="1" si="101"/>
        <v>0</v>
      </c>
      <c r="AJ309" s="39">
        <v>1</v>
      </c>
      <c r="AK309" s="40">
        <v>146.11579999999998</v>
      </c>
      <c r="AL309" s="41">
        <v>146</v>
      </c>
      <c r="AM309" s="32">
        <v>292</v>
      </c>
      <c r="AN309" s="38" t="str">
        <f t="shared" si="102"/>
        <v>-</v>
      </c>
      <c r="AO309" s="38" t="str">
        <f t="shared" si="103"/>
        <v>-</v>
      </c>
      <c r="AP309" s="38" t="str">
        <f t="shared" si="104"/>
        <v>-</v>
      </c>
      <c r="AQ309" s="39"/>
      <c r="AR309" s="39"/>
      <c r="AS309" s="39"/>
      <c r="AT309" s="54"/>
      <c r="AV309" s="1"/>
    </row>
    <row r="310" spans="1:48" s="26" customFormat="1" ht="15" x14ac:dyDescent="0.25">
      <c r="A310" s="64">
        <v>34</v>
      </c>
      <c r="B310" s="1">
        <v>32</v>
      </c>
      <c r="C310" s="64" t="s">
        <v>587</v>
      </c>
      <c r="D310" s="29" t="s">
        <v>24</v>
      </c>
      <c r="E310" s="29"/>
      <c r="F310" s="27">
        <v>189</v>
      </c>
      <c r="G310" s="27">
        <v>151</v>
      </c>
      <c r="H310" s="27"/>
      <c r="I310" s="27"/>
      <c r="J310" s="27"/>
      <c r="K310" s="32">
        <f t="shared" si="92"/>
        <v>340</v>
      </c>
      <c r="L310" s="32" t="s">
        <v>1133</v>
      </c>
      <c r="M310" s="32"/>
      <c r="N310" s="33">
        <f t="shared" si="93"/>
        <v>340.03039999999999</v>
      </c>
      <c r="O310" s="32">
        <f t="shared" si="94"/>
        <v>2</v>
      </c>
      <c r="P310" s="32">
        <f t="shared" ca="1" si="95"/>
        <v>0</v>
      </c>
      <c r="Q310" s="34" t="s">
        <v>72</v>
      </c>
      <c r="R310" s="35">
        <f t="shared" si="96"/>
        <v>0</v>
      </c>
      <c r="S310" s="36">
        <f t="shared" si="97"/>
        <v>340.20409999999998</v>
      </c>
      <c r="T310" s="36">
        <f t="shared" si="98"/>
        <v>340.20410000000004</v>
      </c>
      <c r="U310" s="35">
        <f t="shared" si="99"/>
        <v>0</v>
      </c>
      <c r="V310" s="35">
        <f t="shared" si="100"/>
        <v>340.20410000000004</v>
      </c>
      <c r="W310" s="29">
        <v>189</v>
      </c>
      <c r="X310" s="27">
        <v>151</v>
      </c>
      <c r="Y310" s="27">
        <v>0</v>
      </c>
      <c r="Z310" s="27">
        <v>0</v>
      </c>
      <c r="AA310" s="27">
        <v>0</v>
      </c>
      <c r="AB310" s="27">
        <v>0</v>
      </c>
      <c r="AD310" s="37">
        <v>0</v>
      </c>
      <c r="AE310" s="37">
        <v>0</v>
      </c>
      <c r="AF310" s="37">
        <v>0</v>
      </c>
      <c r="AG310" s="37">
        <v>0</v>
      </c>
      <c r="AH310" s="37"/>
      <c r="AI310" s="38">
        <f t="shared" ca="1" si="101"/>
        <v>151</v>
      </c>
      <c r="AJ310" s="39">
        <v>2</v>
      </c>
      <c r="AK310" s="40">
        <v>340.17530000000005</v>
      </c>
      <c r="AL310" s="41">
        <v>189</v>
      </c>
      <c r="AM310" s="32">
        <v>529</v>
      </c>
      <c r="AN310" s="38" t="str">
        <f t="shared" si="102"/>
        <v>-</v>
      </c>
      <c r="AO310" s="38" t="str">
        <f t="shared" si="103"/>
        <v>-</v>
      </c>
      <c r="AP310" s="38" t="str">
        <f t="shared" si="104"/>
        <v>-</v>
      </c>
      <c r="AQ310" s="39"/>
      <c r="AR310" s="39"/>
      <c r="AS310" s="39"/>
      <c r="AT310" s="54"/>
      <c r="AV310" s="1"/>
    </row>
    <row r="311" spans="1:48" s="26" customFormat="1" ht="15" x14ac:dyDescent="0.25">
      <c r="A311" s="64">
        <v>35</v>
      </c>
      <c r="B311" s="1">
        <v>33</v>
      </c>
      <c r="C311" s="64" t="s">
        <v>588</v>
      </c>
      <c r="D311" s="29" t="s">
        <v>85</v>
      </c>
      <c r="E311" s="29"/>
      <c r="F311" s="27">
        <v>164</v>
      </c>
      <c r="G311" s="27">
        <v>131</v>
      </c>
      <c r="H311" s="27"/>
      <c r="I311" s="27"/>
      <c r="J311" s="27"/>
      <c r="K311" s="32">
        <f t="shared" si="92"/>
        <v>295</v>
      </c>
      <c r="L311" s="32" t="s">
        <v>1133</v>
      </c>
      <c r="M311" s="32"/>
      <c r="N311" s="33">
        <f t="shared" si="93"/>
        <v>295.03050000000002</v>
      </c>
      <c r="O311" s="32">
        <f t="shared" si="94"/>
        <v>2</v>
      </c>
      <c r="P311" s="32">
        <f t="shared" ca="1" si="95"/>
        <v>0</v>
      </c>
      <c r="Q311" s="34" t="s">
        <v>72</v>
      </c>
      <c r="R311" s="35">
        <f t="shared" si="96"/>
        <v>0</v>
      </c>
      <c r="S311" s="36">
        <f t="shared" si="97"/>
        <v>295.1771</v>
      </c>
      <c r="T311" s="36">
        <f t="shared" si="98"/>
        <v>295.1771</v>
      </c>
      <c r="U311" s="35">
        <f t="shared" si="99"/>
        <v>0</v>
      </c>
      <c r="V311" s="35">
        <f t="shared" si="100"/>
        <v>295.1771</v>
      </c>
      <c r="W311" s="29">
        <v>164</v>
      </c>
      <c r="X311" s="27">
        <v>131</v>
      </c>
      <c r="Y311" s="27">
        <v>0</v>
      </c>
      <c r="Z311" s="27">
        <v>0</v>
      </c>
      <c r="AA311" s="27">
        <v>0</v>
      </c>
      <c r="AB311" s="27">
        <v>0</v>
      </c>
      <c r="AD311" s="37">
        <v>0</v>
      </c>
      <c r="AE311" s="37">
        <v>0</v>
      </c>
      <c r="AF311" s="37">
        <v>0</v>
      </c>
      <c r="AG311" s="37">
        <v>0</v>
      </c>
      <c r="AH311" s="37"/>
      <c r="AI311" s="38">
        <f t="shared" ca="1" si="101"/>
        <v>131</v>
      </c>
      <c r="AJ311" s="39">
        <v>2</v>
      </c>
      <c r="AK311" s="40">
        <v>295.14799999999997</v>
      </c>
      <c r="AL311" s="41">
        <v>164</v>
      </c>
      <c r="AM311" s="32">
        <v>459</v>
      </c>
      <c r="AN311" s="38" t="str">
        <f t="shared" si="102"/>
        <v>-</v>
      </c>
      <c r="AO311" s="38" t="str">
        <f t="shared" si="103"/>
        <v>-</v>
      </c>
      <c r="AP311" s="38" t="str">
        <f t="shared" si="104"/>
        <v>-</v>
      </c>
      <c r="AQ311" s="39"/>
      <c r="AR311" s="39"/>
      <c r="AS311" s="39"/>
      <c r="AT311" s="54"/>
      <c r="AV311" s="1"/>
    </row>
    <row r="312" spans="1:48" s="26" customFormat="1" ht="15" x14ac:dyDescent="0.25">
      <c r="A312" s="64">
        <v>36</v>
      </c>
      <c r="B312" s="1">
        <v>34</v>
      </c>
      <c r="C312" s="64" t="s">
        <v>589</v>
      </c>
      <c r="D312" s="29" t="s">
        <v>69</v>
      </c>
      <c r="E312" s="29"/>
      <c r="F312" s="27">
        <v>150</v>
      </c>
      <c r="G312" s="27">
        <v>141</v>
      </c>
      <c r="H312" s="27"/>
      <c r="I312" s="27"/>
      <c r="J312" s="27"/>
      <c r="K312" s="32">
        <f t="shared" si="92"/>
        <v>291</v>
      </c>
      <c r="L312" s="32" t="s">
        <v>1133</v>
      </c>
      <c r="M312" s="32"/>
      <c r="N312" s="33">
        <f t="shared" si="93"/>
        <v>291.03059999999999</v>
      </c>
      <c r="O312" s="32">
        <f t="shared" si="94"/>
        <v>2</v>
      </c>
      <c r="P312" s="32">
        <f t="shared" ca="1" si="95"/>
        <v>0</v>
      </c>
      <c r="Q312" s="34" t="s">
        <v>72</v>
      </c>
      <c r="R312" s="35">
        <f t="shared" si="96"/>
        <v>0</v>
      </c>
      <c r="S312" s="36">
        <f t="shared" si="97"/>
        <v>291.16409999999996</v>
      </c>
      <c r="T312" s="36">
        <f t="shared" si="98"/>
        <v>291.16409999999996</v>
      </c>
      <c r="U312" s="35">
        <f t="shared" si="99"/>
        <v>0</v>
      </c>
      <c r="V312" s="35">
        <f t="shared" si="100"/>
        <v>291.16409999999996</v>
      </c>
      <c r="W312" s="29">
        <v>150</v>
      </c>
      <c r="X312" s="27">
        <v>141</v>
      </c>
      <c r="Y312" s="27">
        <v>0</v>
      </c>
      <c r="Z312" s="27">
        <v>0</v>
      </c>
      <c r="AA312" s="27">
        <v>0</v>
      </c>
      <c r="AB312" s="27">
        <v>0</v>
      </c>
      <c r="AD312" s="37">
        <v>0</v>
      </c>
      <c r="AE312" s="37">
        <v>0</v>
      </c>
      <c r="AF312" s="37">
        <v>0</v>
      </c>
      <c r="AG312" s="37">
        <v>0</v>
      </c>
      <c r="AH312" s="37"/>
      <c r="AI312" s="38">
        <f t="shared" ca="1" si="101"/>
        <v>141</v>
      </c>
      <c r="AJ312" s="39">
        <v>2</v>
      </c>
      <c r="AK312" s="40">
        <v>291.13489999999996</v>
      </c>
      <c r="AL312" s="41">
        <v>150</v>
      </c>
      <c r="AM312" s="32">
        <v>441</v>
      </c>
      <c r="AN312" s="38" t="str">
        <f t="shared" si="102"/>
        <v>-</v>
      </c>
      <c r="AO312" s="38" t="str">
        <f t="shared" si="103"/>
        <v>-</v>
      </c>
      <c r="AP312" s="38" t="str">
        <f t="shared" si="104"/>
        <v>-</v>
      </c>
      <c r="AQ312" s="39"/>
      <c r="AR312" s="39"/>
      <c r="AS312" s="39"/>
      <c r="AT312" s="54"/>
      <c r="AV312" s="1"/>
    </row>
    <row r="313" spans="1:48" s="26" customFormat="1" ht="15" x14ac:dyDescent="0.25">
      <c r="A313" s="64">
        <v>37</v>
      </c>
      <c r="B313" s="1">
        <v>35</v>
      </c>
      <c r="C313" s="64" t="s">
        <v>590</v>
      </c>
      <c r="D313" s="29" t="s">
        <v>52</v>
      </c>
      <c r="E313" s="29">
        <v>141</v>
      </c>
      <c r="F313" s="27">
        <v>144</v>
      </c>
      <c r="G313" s="27"/>
      <c r="H313" s="27"/>
      <c r="I313" s="27"/>
      <c r="J313" s="27"/>
      <c r="K313" s="32">
        <f t="shared" si="92"/>
        <v>285</v>
      </c>
      <c r="L313" s="32" t="s">
        <v>1133</v>
      </c>
      <c r="M313" s="32"/>
      <c r="N313" s="33">
        <f t="shared" si="93"/>
        <v>285.03070000000002</v>
      </c>
      <c r="O313" s="32">
        <f t="shared" si="94"/>
        <v>2</v>
      </c>
      <c r="P313" s="32">
        <f t="shared" ca="1" si="95"/>
        <v>0</v>
      </c>
      <c r="Q313" s="34" t="s">
        <v>72</v>
      </c>
      <c r="R313" s="35">
        <f t="shared" si="96"/>
        <v>0</v>
      </c>
      <c r="S313" s="36">
        <f t="shared" si="97"/>
        <v>285.15809999999999</v>
      </c>
      <c r="T313" s="36">
        <f t="shared" si="98"/>
        <v>285.15809999999999</v>
      </c>
      <c r="U313" s="35">
        <f t="shared" si="99"/>
        <v>0</v>
      </c>
      <c r="V313" s="35">
        <f t="shared" si="100"/>
        <v>285.15809999999999</v>
      </c>
      <c r="W313" s="29">
        <v>144</v>
      </c>
      <c r="X313" s="27">
        <v>141</v>
      </c>
      <c r="Y313" s="27">
        <v>0</v>
      </c>
      <c r="Z313" s="27">
        <v>0</v>
      </c>
      <c r="AA313" s="27">
        <v>0</v>
      </c>
      <c r="AB313" s="27">
        <v>0</v>
      </c>
      <c r="AD313" s="37" t="s">
        <v>1201</v>
      </c>
      <c r="AE313" s="37">
        <v>0</v>
      </c>
      <c r="AF313" s="37">
        <v>0</v>
      </c>
      <c r="AG313" s="37">
        <v>0</v>
      </c>
      <c r="AH313" s="37"/>
      <c r="AI313" s="38">
        <f t="shared" ca="1" si="101"/>
        <v>0</v>
      </c>
      <c r="AJ313" s="39">
        <v>2</v>
      </c>
      <c r="AK313" s="40">
        <v>285.12880000000001</v>
      </c>
      <c r="AL313" s="41">
        <v>144</v>
      </c>
      <c r="AM313" s="32">
        <v>429</v>
      </c>
      <c r="AN313" s="38" t="str">
        <f t="shared" si="102"/>
        <v>-</v>
      </c>
      <c r="AO313" s="38" t="str">
        <f t="shared" si="103"/>
        <v>-</v>
      </c>
      <c r="AP313" s="38" t="str">
        <f t="shared" si="104"/>
        <v>-</v>
      </c>
      <c r="AQ313" s="39"/>
      <c r="AR313" s="39"/>
      <c r="AS313" s="39"/>
      <c r="AT313" s="54"/>
      <c r="AV313" s="1"/>
    </row>
    <row r="314" spans="1:48" s="26" customFormat="1" ht="15" x14ac:dyDescent="0.25">
      <c r="A314" s="64">
        <v>38</v>
      </c>
      <c r="B314" s="1">
        <v>36</v>
      </c>
      <c r="C314" s="64" t="s">
        <v>591</v>
      </c>
      <c r="D314" s="29" t="s">
        <v>49</v>
      </c>
      <c r="E314" s="29"/>
      <c r="F314" s="27"/>
      <c r="G314" s="27">
        <v>258</v>
      </c>
      <c r="H314" s="27"/>
      <c r="I314" s="27"/>
      <c r="J314" s="27"/>
      <c r="K314" s="32">
        <f t="shared" si="92"/>
        <v>258</v>
      </c>
      <c r="L314" s="32" t="s">
        <v>1133</v>
      </c>
      <c r="M314" s="32"/>
      <c r="N314" s="33">
        <f t="shared" si="93"/>
        <v>258.0308</v>
      </c>
      <c r="O314" s="32">
        <f t="shared" si="94"/>
        <v>1</v>
      </c>
      <c r="P314" s="32">
        <f t="shared" ca="1" si="95"/>
        <v>0</v>
      </c>
      <c r="Q314" s="34" t="s">
        <v>72</v>
      </c>
      <c r="R314" s="35">
        <f t="shared" si="96"/>
        <v>0</v>
      </c>
      <c r="S314" s="36">
        <f t="shared" si="97"/>
        <v>258.25799999999998</v>
      </c>
      <c r="T314" s="36">
        <f t="shared" si="98"/>
        <v>258.25799999999998</v>
      </c>
      <c r="U314" s="35">
        <f t="shared" si="99"/>
        <v>0</v>
      </c>
      <c r="V314" s="35">
        <f t="shared" si="100"/>
        <v>258.25799999999998</v>
      </c>
      <c r="W314" s="29">
        <v>258</v>
      </c>
      <c r="X314" s="27">
        <v>0</v>
      </c>
      <c r="Y314" s="27">
        <v>0</v>
      </c>
      <c r="Z314" s="27">
        <v>0</v>
      </c>
      <c r="AA314" s="27">
        <v>0</v>
      </c>
      <c r="AB314" s="27">
        <v>0</v>
      </c>
      <c r="AD314" s="37">
        <v>0</v>
      </c>
      <c r="AE314" s="37">
        <v>0</v>
      </c>
      <c r="AF314" s="37">
        <v>0</v>
      </c>
      <c r="AG314" s="37">
        <v>0</v>
      </c>
      <c r="AH314" s="37"/>
      <c r="AI314" s="38">
        <f t="shared" ca="1" si="101"/>
        <v>258</v>
      </c>
      <c r="AJ314" s="39">
        <v>1</v>
      </c>
      <c r="AK314" s="40">
        <v>258.22859999999997</v>
      </c>
      <c r="AL314" s="41">
        <v>258</v>
      </c>
      <c r="AM314" s="32">
        <v>516</v>
      </c>
      <c r="AN314" s="38" t="str">
        <f t="shared" si="102"/>
        <v>-</v>
      </c>
      <c r="AO314" s="38" t="str">
        <f t="shared" si="103"/>
        <v>-</v>
      </c>
      <c r="AP314" s="38" t="str">
        <f t="shared" si="104"/>
        <v>-</v>
      </c>
      <c r="AQ314" s="39"/>
      <c r="AR314" s="39"/>
      <c r="AS314" s="39"/>
      <c r="AT314" s="54"/>
      <c r="AV314" s="1"/>
    </row>
    <row r="315" spans="1:48" s="26" customFormat="1" ht="15" x14ac:dyDescent="0.25">
      <c r="A315" s="64">
        <v>39</v>
      </c>
      <c r="B315" s="1">
        <v>37</v>
      </c>
      <c r="C315" s="64" t="s">
        <v>592</v>
      </c>
      <c r="D315" s="29" t="s">
        <v>19</v>
      </c>
      <c r="E315" s="29"/>
      <c r="F315" s="27">
        <v>141</v>
      </c>
      <c r="G315" s="27">
        <v>100</v>
      </c>
      <c r="H315" s="27"/>
      <c r="I315" s="27"/>
      <c r="J315" s="27"/>
      <c r="K315" s="32">
        <f t="shared" si="92"/>
        <v>241</v>
      </c>
      <c r="L315" s="32" t="s">
        <v>1133</v>
      </c>
      <c r="M315" s="32"/>
      <c r="N315" s="33">
        <f t="shared" si="93"/>
        <v>241.0309</v>
      </c>
      <c r="O315" s="32">
        <f t="shared" si="94"/>
        <v>2</v>
      </c>
      <c r="P315" s="32">
        <f t="shared" ca="1" si="95"/>
        <v>0</v>
      </c>
      <c r="Q315" s="34" t="s">
        <v>72</v>
      </c>
      <c r="R315" s="35">
        <f t="shared" si="96"/>
        <v>0</v>
      </c>
      <c r="S315" s="36">
        <f t="shared" si="97"/>
        <v>241.15100000000001</v>
      </c>
      <c r="T315" s="36">
        <f t="shared" si="98"/>
        <v>241.15099999999998</v>
      </c>
      <c r="U315" s="35">
        <f t="shared" si="99"/>
        <v>0</v>
      </c>
      <c r="V315" s="35">
        <f t="shared" si="100"/>
        <v>241.15099999999998</v>
      </c>
      <c r="W315" s="29">
        <v>141</v>
      </c>
      <c r="X315" s="27">
        <v>100</v>
      </c>
      <c r="Y315" s="27">
        <v>0</v>
      </c>
      <c r="Z315" s="27">
        <v>0</v>
      </c>
      <c r="AA315" s="27">
        <v>0</v>
      </c>
      <c r="AB315" s="27">
        <v>0</v>
      </c>
      <c r="AD315" s="37">
        <v>0</v>
      </c>
      <c r="AE315" s="37">
        <v>0</v>
      </c>
      <c r="AF315" s="37">
        <v>0</v>
      </c>
      <c r="AG315" s="37">
        <v>0</v>
      </c>
      <c r="AH315" s="37"/>
      <c r="AI315" s="38">
        <f t="shared" ca="1" si="101"/>
        <v>100</v>
      </c>
      <c r="AJ315" s="39">
        <v>2</v>
      </c>
      <c r="AK315" s="40">
        <v>241.12149999999997</v>
      </c>
      <c r="AL315" s="41">
        <v>141</v>
      </c>
      <c r="AM315" s="32">
        <v>382</v>
      </c>
      <c r="AN315" s="38" t="str">
        <f t="shared" si="102"/>
        <v>-</v>
      </c>
      <c r="AO315" s="38" t="str">
        <f t="shared" si="103"/>
        <v>-</v>
      </c>
      <c r="AP315" s="38" t="str">
        <f t="shared" si="104"/>
        <v>-</v>
      </c>
      <c r="AQ315" s="39"/>
      <c r="AR315" s="39"/>
      <c r="AS315" s="39"/>
      <c r="AT315" s="54"/>
      <c r="AV315" s="1"/>
    </row>
    <row r="316" spans="1:48" s="26" customFormat="1" ht="15" x14ac:dyDescent="0.25">
      <c r="A316" s="64">
        <v>40</v>
      </c>
      <c r="B316" s="1">
        <v>38</v>
      </c>
      <c r="C316" s="64" t="s">
        <v>593</v>
      </c>
      <c r="D316" s="29" t="s">
        <v>49</v>
      </c>
      <c r="E316" s="29"/>
      <c r="F316" s="27">
        <v>233</v>
      </c>
      <c r="G316" s="27"/>
      <c r="H316" s="27"/>
      <c r="I316" s="27"/>
      <c r="J316" s="27"/>
      <c r="K316" s="32">
        <f t="shared" si="92"/>
        <v>233</v>
      </c>
      <c r="L316" s="32" t="s">
        <v>1133</v>
      </c>
      <c r="M316" s="32"/>
      <c r="N316" s="33">
        <f t="shared" si="93"/>
        <v>233.03100000000001</v>
      </c>
      <c r="O316" s="32">
        <f t="shared" si="94"/>
        <v>1</v>
      </c>
      <c r="P316" s="32">
        <f t="shared" ca="1" si="95"/>
        <v>0</v>
      </c>
      <c r="Q316" s="34" t="s">
        <v>72</v>
      </c>
      <c r="R316" s="35">
        <f t="shared" si="96"/>
        <v>0</v>
      </c>
      <c r="S316" s="36">
        <f t="shared" si="97"/>
        <v>233.23299999999998</v>
      </c>
      <c r="T316" s="36">
        <f t="shared" si="98"/>
        <v>233.233</v>
      </c>
      <c r="U316" s="35">
        <f t="shared" si="99"/>
        <v>0</v>
      </c>
      <c r="V316" s="35">
        <f t="shared" si="100"/>
        <v>233.233</v>
      </c>
      <c r="W316" s="29">
        <v>233</v>
      </c>
      <c r="X316" s="27">
        <v>0</v>
      </c>
      <c r="Y316" s="27">
        <v>0</v>
      </c>
      <c r="Z316" s="27">
        <v>0</v>
      </c>
      <c r="AA316" s="27">
        <v>0</v>
      </c>
      <c r="AB316" s="27">
        <v>0</v>
      </c>
      <c r="AD316" s="37">
        <v>0</v>
      </c>
      <c r="AE316" s="37">
        <v>0</v>
      </c>
      <c r="AF316" s="37">
        <v>0</v>
      </c>
      <c r="AG316" s="37">
        <v>0</v>
      </c>
      <c r="AH316" s="37"/>
      <c r="AI316" s="38">
        <f t="shared" ca="1" si="101"/>
        <v>0</v>
      </c>
      <c r="AJ316" s="39">
        <v>1</v>
      </c>
      <c r="AK316" s="40">
        <v>233.20330000000001</v>
      </c>
      <c r="AL316" s="41">
        <v>233</v>
      </c>
      <c r="AM316" s="32">
        <v>466</v>
      </c>
      <c r="AN316" s="38" t="str">
        <f t="shared" si="102"/>
        <v>-</v>
      </c>
      <c r="AO316" s="38" t="str">
        <f t="shared" si="103"/>
        <v>-</v>
      </c>
      <c r="AP316" s="38" t="str">
        <f t="shared" si="104"/>
        <v>-</v>
      </c>
      <c r="AQ316" s="39"/>
      <c r="AR316" s="39"/>
      <c r="AS316" s="39"/>
      <c r="AT316" s="54"/>
      <c r="AV316" s="1"/>
    </row>
    <row r="317" spans="1:48" s="26" customFormat="1" ht="15" x14ac:dyDescent="0.25">
      <c r="A317" s="64">
        <v>41</v>
      </c>
      <c r="B317" s="1">
        <v>39</v>
      </c>
      <c r="C317" s="64" t="s">
        <v>594</v>
      </c>
      <c r="D317" s="29" t="s">
        <v>386</v>
      </c>
      <c r="E317" s="29">
        <v>125</v>
      </c>
      <c r="F317" s="27"/>
      <c r="G317" s="27">
        <v>99</v>
      </c>
      <c r="H317" s="27"/>
      <c r="I317" s="27"/>
      <c r="J317" s="27"/>
      <c r="K317" s="32">
        <f t="shared" si="92"/>
        <v>224</v>
      </c>
      <c r="L317" s="32" t="s">
        <v>1133</v>
      </c>
      <c r="M317" s="32"/>
      <c r="N317" s="33">
        <f t="shared" si="93"/>
        <v>224.03110000000001</v>
      </c>
      <c r="O317" s="32">
        <f t="shared" si="94"/>
        <v>2</v>
      </c>
      <c r="P317" s="32">
        <f t="shared" ca="1" si="95"/>
        <v>0</v>
      </c>
      <c r="Q317" s="34" t="s">
        <v>72</v>
      </c>
      <c r="R317" s="35">
        <f t="shared" si="96"/>
        <v>0</v>
      </c>
      <c r="S317" s="36">
        <f t="shared" si="97"/>
        <v>224.13489999999999</v>
      </c>
      <c r="T317" s="36">
        <f t="shared" si="98"/>
        <v>224.13489999999999</v>
      </c>
      <c r="U317" s="35">
        <f t="shared" si="99"/>
        <v>0</v>
      </c>
      <c r="V317" s="35">
        <f t="shared" si="100"/>
        <v>224.13489999999999</v>
      </c>
      <c r="W317" s="29">
        <v>125</v>
      </c>
      <c r="X317" s="27">
        <v>99</v>
      </c>
      <c r="Y317" s="27">
        <v>0</v>
      </c>
      <c r="Z317" s="27">
        <v>0</v>
      </c>
      <c r="AA317" s="27">
        <v>0</v>
      </c>
      <c r="AB317" s="27">
        <v>0</v>
      </c>
      <c r="AD317" s="37">
        <v>0</v>
      </c>
      <c r="AE317" s="37">
        <v>0</v>
      </c>
      <c r="AF317" s="37">
        <v>0</v>
      </c>
      <c r="AG317" s="37">
        <v>0</v>
      </c>
      <c r="AH317" s="37"/>
      <c r="AI317" s="38">
        <f t="shared" ca="1" si="101"/>
        <v>99</v>
      </c>
      <c r="AJ317" s="39">
        <v>2</v>
      </c>
      <c r="AK317" s="40">
        <v>224.10509999999999</v>
      </c>
      <c r="AL317" s="41">
        <v>125</v>
      </c>
      <c r="AM317" s="32">
        <v>349</v>
      </c>
      <c r="AN317" s="38" t="str">
        <f t="shared" si="102"/>
        <v>-</v>
      </c>
      <c r="AO317" s="38" t="str">
        <f t="shared" si="103"/>
        <v>-</v>
      </c>
      <c r="AP317" s="38" t="str">
        <f t="shared" si="104"/>
        <v>-</v>
      </c>
      <c r="AQ317" s="39"/>
      <c r="AR317" s="39"/>
      <c r="AS317" s="39"/>
      <c r="AT317" s="54"/>
      <c r="AV317" s="1"/>
    </row>
    <row r="318" spans="1:48" s="26" customFormat="1" ht="15" x14ac:dyDescent="0.25">
      <c r="A318" s="64">
        <v>42</v>
      </c>
      <c r="B318" s="1" t="s">
        <v>38</v>
      </c>
      <c r="C318" s="64" t="s">
        <v>265</v>
      </c>
      <c r="D318" s="29" t="s">
        <v>92</v>
      </c>
      <c r="E318" s="29"/>
      <c r="F318" s="27"/>
      <c r="G318" s="27"/>
      <c r="H318" s="27"/>
      <c r="I318" s="27">
        <v>208</v>
      </c>
      <c r="J318" s="27"/>
      <c r="K318" s="32">
        <f t="shared" si="92"/>
        <v>208</v>
      </c>
      <c r="L318" s="32" t="s">
        <v>1200</v>
      </c>
      <c r="M318" s="32"/>
      <c r="N318" s="33">
        <f t="shared" si="93"/>
        <v>208.03120000000001</v>
      </c>
      <c r="O318" s="32">
        <f t="shared" si="94"/>
        <v>1</v>
      </c>
      <c r="P318" s="32" t="str">
        <f t="shared" ca="1" si="95"/>
        <v>Y</v>
      </c>
      <c r="Q318" s="34" t="s">
        <v>72</v>
      </c>
      <c r="R318" s="35">
        <f t="shared" si="96"/>
        <v>0</v>
      </c>
      <c r="S318" s="36">
        <f t="shared" si="97"/>
        <v>208.20799999999997</v>
      </c>
      <c r="T318" s="36">
        <f t="shared" si="98"/>
        <v>208.208</v>
      </c>
      <c r="U318" s="35">
        <f t="shared" si="99"/>
        <v>0</v>
      </c>
      <c r="V318" s="35">
        <f t="shared" si="100"/>
        <v>208.208</v>
      </c>
      <c r="W318" s="29">
        <v>208</v>
      </c>
      <c r="X318" s="27">
        <v>0</v>
      </c>
      <c r="Y318" s="27">
        <v>0</v>
      </c>
      <c r="Z318" s="27">
        <v>0</v>
      </c>
      <c r="AA318" s="27">
        <v>0</v>
      </c>
      <c r="AB318" s="27">
        <v>0</v>
      </c>
      <c r="AD318" s="37"/>
      <c r="AE318" s="37"/>
      <c r="AF318" s="37"/>
      <c r="AG318" s="37"/>
      <c r="AH318" s="37"/>
      <c r="AI318" s="38">
        <f t="shared" ca="1" si="101"/>
        <v>0</v>
      </c>
      <c r="AJ318" s="39"/>
      <c r="AK318" s="40"/>
      <c r="AL318" s="41"/>
      <c r="AM318" s="32"/>
      <c r="AN318" s="38" t="str">
        <f t="shared" si="102"/>
        <v>-</v>
      </c>
      <c r="AO318" s="38" t="str">
        <f t="shared" si="103"/>
        <v>-</v>
      </c>
      <c r="AP318" s="38" t="str">
        <f t="shared" si="104"/>
        <v>-</v>
      </c>
      <c r="AQ318" s="39"/>
      <c r="AR318" s="39"/>
      <c r="AS318" s="39"/>
      <c r="AT318" s="54"/>
      <c r="AV318" s="1"/>
    </row>
    <row r="319" spans="1:48" s="26" customFormat="1" ht="15" x14ac:dyDescent="0.25">
      <c r="A319" s="64">
        <v>43</v>
      </c>
      <c r="B319" s="1">
        <v>40</v>
      </c>
      <c r="C319" s="64" t="s">
        <v>595</v>
      </c>
      <c r="D319" s="29" t="s">
        <v>49</v>
      </c>
      <c r="E319" s="29"/>
      <c r="F319" s="27"/>
      <c r="G319" s="27"/>
      <c r="H319" s="27">
        <v>167</v>
      </c>
      <c r="I319" s="27"/>
      <c r="J319" s="27"/>
      <c r="K319" s="32">
        <f t="shared" si="92"/>
        <v>167</v>
      </c>
      <c r="L319" s="32" t="s">
        <v>1133</v>
      </c>
      <c r="M319" s="32"/>
      <c r="N319" s="33">
        <f t="shared" si="93"/>
        <v>167.03129999999999</v>
      </c>
      <c r="O319" s="32">
        <f t="shared" si="94"/>
        <v>1</v>
      </c>
      <c r="P319" s="32">
        <f t="shared" ca="1" si="95"/>
        <v>0</v>
      </c>
      <c r="Q319" s="34" t="s">
        <v>72</v>
      </c>
      <c r="R319" s="35">
        <f t="shared" si="96"/>
        <v>0</v>
      </c>
      <c r="S319" s="36">
        <f t="shared" si="97"/>
        <v>167.16699999999997</v>
      </c>
      <c r="T319" s="36">
        <f t="shared" si="98"/>
        <v>167.167</v>
      </c>
      <c r="U319" s="35">
        <f t="shared" si="99"/>
        <v>0</v>
      </c>
      <c r="V319" s="35">
        <f t="shared" si="100"/>
        <v>167.167</v>
      </c>
      <c r="W319" s="29">
        <v>167</v>
      </c>
      <c r="X319" s="27">
        <v>0</v>
      </c>
      <c r="Y319" s="27">
        <v>0</v>
      </c>
      <c r="Z319" s="27">
        <v>0</v>
      </c>
      <c r="AA319" s="27">
        <v>0</v>
      </c>
      <c r="AB319" s="27">
        <v>0</v>
      </c>
      <c r="AD319" s="37">
        <v>0</v>
      </c>
      <c r="AE319" s="37">
        <v>0</v>
      </c>
      <c r="AF319" s="37">
        <v>0</v>
      </c>
      <c r="AG319" s="37">
        <v>0</v>
      </c>
      <c r="AH319" s="37"/>
      <c r="AI319" s="38">
        <f t="shared" ca="1" si="101"/>
        <v>0</v>
      </c>
      <c r="AJ319" s="39">
        <v>1</v>
      </c>
      <c r="AK319" s="40">
        <v>167.137</v>
      </c>
      <c r="AL319" s="41">
        <v>167</v>
      </c>
      <c r="AM319" s="32">
        <v>334</v>
      </c>
      <c r="AN319" s="38" t="str">
        <f t="shared" si="102"/>
        <v>-</v>
      </c>
      <c r="AO319" s="38" t="str">
        <f t="shared" si="103"/>
        <v>-</v>
      </c>
      <c r="AP319" s="38" t="str">
        <f t="shared" si="104"/>
        <v>-</v>
      </c>
      <c r="AQ319" s="39"/>
      <c r="AR319" s="39"/>
      <c r="AS319" s="39"/>
      <c r="AT319" s="54"/>
      <c r="AV319" s="1"/>
    </row>
    <row r="320" spans="1:48" s="26" customFormat="1" ht="15" x14ac:dyDescent="0.25">
      <c r="A320" s="64">
        <v>44</v>
      </c>
      <c r="B320" s="1">
        <v>41</v>
      </c>
      <c r="C320" s="64" t="s">
        <v>596</v>
      </c>
      <c r="D320" s="29" t="s">
        <v>34</v>
      </c>
      <c r="E320" s="29"/>
      <c r="F320" s="27"/>
      <c r="G320" s="27">
        <v>156</v>
      </c>
      <c r="H320" s="27"/>
      <c r="I320" s="27"/>
      <c r="J320" s="27"/>
      <c r="K320" s="32">
        <f t="shared" si="92"/>
        <v>156</v>
      </c>
      <c r="L320" s="32" t="s">
        <v>1133</v>
      </c>
      <c r="M320" s="32"/>
      <c r="N320" s="33">
        <f t="shared" si="93"/>
        <v>156.03139999999999</v>
      </c>
      <c r="O320" s="32">
        <f t="shared" si="94"/>
        <v>1</v>
      </c>
      <c r="P320" s="32">
        <f t="shared" ca="1" si="95"/>
        <v>0</v>
      </c>
      <c r="Q320" s="34" t="s">
        <v>72</v>
      </c>
      <c r="R320" s="35">
        <f t="shared" si="96"/>
        <v>0</v>
      </c>
      <c r="S320" s="36">
        <f t="shared" si="97"/>
        <v>156.15599999999998</v>
      </c>
      <c r="T320" s="36">
        <f t="shared" si="98"/>
        <v>156.15600000000001</v>
      </c>
      <c r="U320" s="35">
        <f t="shared" si="99"/>
        <v>0</v>
      </c>
      <c r="V320" s="35">
        <f t="shared" si="100"/>
        <v>156.15600000000001</v>
      </c>
      <c r="W320" s="29">
        <v>156</v>
      </c>
      <c r="X320" s="27">
        <v>0</v>
      </c>
      <c r="Y320" s="27">
        <v>0</v>
      </c>
      <c r="Z320" s="27">
        <v>0</v>
      </c>
      <c r="AA320" s="27">
        <v>0</v>
      </c>
      <c r="AB320" s="27">
        <v>0</v>
      </c>
      <c r="AD320" s="37">
        <v>0</v>
      </c>
      <c r="AE320" s="37">
        <v>0</v>
      </c>
      <c r="AF320" s="37">
        <v>0</v>
      </c>
      <c r="AG320" s="37">
        <v>0</v>
      </c>
      <c r="AH320" s="37"/>
      <c r="AI320" s="38">
        <f t="shared" ca="1" si="101"/>
        <v>156</v>
      </c>
      <c r="AJ320" s="39">
        <v>1</v>
      </c>
      <c r="AK320" s="40">
        <v>156.1259</v>
      </c>
      <c r="AL320" s="41">
        <v>156</v>
      </c>
      <c r="AM320" s="32">
        <v>312</v>
      </c>
      <c r="AN320" s="38" t="str">
        <f t="shared" si="102"/>
        <v>-</v>
      </c>
      <c r="AO320" s="38" t="str">
        <f t="shared" si="103"/>
        <v>-</v>
      </c>
      <c r="AP320" s="38" t="str">
        <f t="shared" si="104"/>
        <v>-</v>
      </c>
      <c r="AQ320" s="39"/>
      <c r="AR320" s="39"/>
      <c r="AS320" s="39"/>
      <c r="AT320" s="54"/>
      <c r="AV320" s="1"/>
    </row>
    <row r="321" spans="1:48" ht="3" customHeight="1" x14ac:dyDescent="0.25">
      <c r="A321" s="63"/>
      <c r="B321" s="63"/>
      <c r="C321" s="63"/>
      <c r="D321" s="27"/>
      <c r="E321" s="27"/>
      <c r="F321" s="27"/>
      <c r="G321" s="27"/>
      <c r="H321" s="27"/>
      <c r="I321" s="27"/>
      <c r="J321" s="27"/>
      <c r="K321" s="32"/>
      <c r="L321" s="27"/>
      <c r="M321" s="27"/>
      <c r="N321" s="32"/>
      <c r="O321" s="27"/>
      <c r="P321" s="27"/>
      <c r="R321" s="65"/>
      <c r="S321" s="65"/>
      <c r="T321" s="65"/>
      <c r="U321" s="65"/>
      <c r="V321" s="35"/>
      <c r="W321" s="32"/>
      <c r="X321" s="32"/>
      <c r="Y321" s="32"/>
      <c r="Z321" s="32"/>
      <c r="AA321" s="32"/>
      <c r="AB321" s="32"/>
      <c r="AL321" s="26"/>
      <c r="AM321" s="26"/>
      <c r="AN321" s="41"/>
      <c r="AO321" s="41"/>
      <c r="AP321" s="41"/>
      <c r="AQ321" s="41"/>
      <c r="AR321" s="41"/>
      <c r="AS321" s="41"/>
      <c r="AT321" s="30"/>
      <c r="AU321" s="26"/>
      <c r="AV321" s="1"/>
    </row>
    <row r="322" spans="1:48" ht="15" x14ac:dyDescent="0.25">
      <c r="A322" s="64"/>
      <c r="B322" s="1"/>
      <c r="C322" s="64"/>
      <c r="D322" s="29"/>
      <c r="E322" s="29"/>
      <c r="F322" s="27"/>
      <c r="G322" s="27"/>
      <c r="H322" s="27"/>
      <c r="I322" s="27"/>
      <c r="J322" s="27"/>
      <c r="K322" s="32"/>
      <c r="L322" s="27"/>
      <c r="M322" s="27"/>
      <c r="N322" s="32"/>
      <c r="O322" s="27"/>
      <c r="P322" s="27"/>
      <c r="R322" s="65"/>
      <c r="S322" s="65"/>
      <c r="T322" s="65"/>
      <c r="U322" s="65"/>
      <c r="V322" s="35"/>
      <c r="W322" s="32"/>
      <c r="X322" s="32"/>
      <c r="Y322" s="32"/>
      <c r="Z322" s="32"/>
      <c r="AA322" s="32"/>
      <c r="AB322" s="32"/>
      <c r="AL322" s="26"/>
      <c r="AM322" s="26"/>
      <c r="AN322" s="41"/>
      <c r="AO322" s="41"/>
      <c r="AP322" s="41"/>
      <c r="AQ322" s="41"/>
      <c r="AR322" s="41"/>
      <c r="AS322" s="41"/>
      <c r="AT322" s="30"/>
      <c r="AU322" s="26"/>
      <c r="AV322" s="1"/>
    </row>
    <row r="323" spans="1:48" ht="15" x14ac:dyDescent="0.25">
      <c r="A323" s="64"/>
      <c r="B323" s="1"/>
      <c r="C323" s="63" t="s">
        <v>146</v>
      </c>
      <c r="D323" s="29"/>
      <c r="E323" s="29"/>
      <c r="F323" s="27"/>
      <c r="G323" s="27"/>
      <c r="H323" s="27"/>
      <c r="I323" s="27"/>
      <c r="J323" s="27"/>
      <c r="K323" s="32"/>
      <c r="L323" s="27"/>
      <c r="M323" s="27"/>
      <c r="N323" s="32"/>
      <c r="O323" s="27"/>
      <c r="P323" s="32"/>
      <c r="Q323" s="56" t="str">
        <f>C323</f>
        <v>M65</v>
      </c>
      <c r="R323" s="65"/>
      <c r="S323" s="65"/>
      <c r="T323" s="65"/>
      <c r="U323" s="65"/>
      <c r="V323" s="35"/>
      <c r="W323" s="35"/>
      <c r="X323" s="32"/>
      <c r="Y323" s="32"/>
      <c r="Z323" s="32"/>
      <c r="AA323" s="32"/>
      <c r="AB323" s="32"/>
      <c r="AD323" s="37"/>
      <c r="AE323" s="37"/>
      <c r="AF323" s="37"/>
      <c r="AG323" s="37"/>
      <c r="AH323" s="37"/>
      <c r="AI323" s="37"/>
      <c r="AL323" s="26"/>
      <c r="AM323" s="26"/>
      <c r="AN323" s="41"/>
      <c r="AO323" s="41"/>
      <c r="AP323" s="41"/>
      <c r="AQ323" s="39">
        <v>646</v>
      </c>
      <c r="AR323" s="39">
        <v>573</v>
      </c>
      <c r="AS323" s="39">
        <v>570</v>
      </c>
      <c r="AT323" s="30"/>
      <c r="AU323" s="26"/>
      <c r="AV323" s="1"/>
    </row>
    <row r="324" spans="1:48" ht="15" x14ac:dyDescent="0.25">
      <c r="A324" s="64">
        <v>1</v>
      </c>
      <c r="B324" s="1">
        <v>1</v>
      </c>
      <c r="C324" s="64" t="s">
        <v>145</v>
      </c>
      <c r="D324" s="29" t="s">
        <v>63</v>
      </c>
      <c r="E324" s="29"/>
      <c r="F324" s="27"/>
      <c r="G324" s="27">
        <v>186</v>
      </c>
      <c r="H324" s="27">
        <v>230</v>
      </c>
      <c r="I324" s="27">
        <v>258</v>
      </c>
      <c r="J324" s="27"/>
      <c r="K324" s="32">
        <f t="shared" ref="K324:K349" si="105">IFERROR(LARGE(E324:J324,1),0)+IF($D$5&gt;=2,IFERROR(LARGE(E324:J324,2),0),0)+IF($D$5&gt;=3,IFERROR(LARGE(E324:J324,3),0),0)+IF($D$5&gt;=4,IFERROR(LARGE(E324:J324,4),0),0)+IF($D$5&gt;=5,IFERROR(LARGE(E324:J324,5),0),0)+IF($D$5&gt;=6,IFERROR(LARGE(E324:J324,6),0),0)</f>
        <v>674</v>
      </c>
      <c r="L324" s="32" t="s">
        <v>1133</v>
      </c>
      <c r="M324" s="32" t="s">
        <v>597</v>
      </c>
      <c r="N324" s="33">
        <f t="shared" ref="N324:N349" si="106">K324+(ROW(K324)-ROW(K$6))/10000</f>
        <v>674.03179999999998</v>
      </c>
      <c r="O324" s="32">
        <f t="shared" ref="O324:O349" si="107">COUNT(E324:J324)</f>
        <v>3</v>
      </c>
      <c r="P324" s="32">
        <f t="shared" ref="P324:P349" ca="1" si="108">IF(AND(O324=1,OFFSET(D324,0,P$3)&gt;0),"Y",0)</f>
        <v>0</v>
      </c>
      <c r="Q324" s="34" t="s">
        <v>146</v>
      </c>
      <c r="R324" s="35">
        <f t="shared" ref="R324:R349" si="109">1-(Q324=Q323)</f>
        <v>0</v>
      </c>
      <c r="S324" s="36">
        <f t="shared" ref="S324:S349" si="110">IFERROR(LARGE(E324:J324,1),0)*1.001+IF($D$5&gt;=2,IFERROR(LARGE(E324:J324,2),0),0)*1.0001+IF($D$5&gt;=3,IFERROR(LARGE(E324:J324,3),0),0)*1.00001+IF($D$5&gt;=4,IFERROR(LARGE(E324:J324,4),0),0)*1.000001+IF($D$5&gt;=5,IFERROR(LARGE(E324:J324,5),0),0)*1.0000001+IF($D$5&gt;=6,IFERROR(LARGE(E324:J324,6),0),0)*1.00000001</f>
        <v>674.28286000000003</v>
      </c>
      <c r="T324" s="36">
        <f t="shared" ref="T324:T349" si="111">K324+W324/1000+IF($D$5&gt;=2,X324/10000,0)+IF($D$5&gt;=3,Y324/100000,0)+IF($D$5&gt;=4,Z324/1000000,0)+IF($D$5&gt;=5,AA324/10000000,0)+IF($D$5&gt;=6,AB324/100000000,0)</f>
        <v>674.28286000000003</v>
      </c>
      <c r="U324" s="35">
        <f t="shared" ref="U324:U349" si="112">1-(S324=T324)</f>
        <v>0</v>
      </c>
      <c r="V324" s="35">
        <f t="shared" ref="V324:V349" si="113">K324+W324/1000+X324/10000+Y324/100000+Z324/1000000+AA324/10000000+AB324/100000000</f>
        <v>674.28286000000003</v>
      </c>
      <c r="W324" s="29">
        <v>258</v>
      </c>
      <c r="X324" s="27">
        <v>230</v>
      </c>
      <c r="Y324" s="27">
        <v>186</v>
      </c>
      <c r="Z324" s="27">
        <v>0</v>
      </c>
      <c r="AA324" s="27">
        <v>0</v>
      </c>
      <c r="AB324" s="27">
        <v>0</v>
      </c>
      <c r="AD324" s="37">
        <v>0</v>
      </c>
      <c r="AE324" s="37">
        <v>0</v>
      </c>
      <c r="AF324" s="37">
        <v>0</v>
      </c>
      <c r="AG324" s="37">
        <v>0</v>
      </c>
      <c r="AH324" s="37"/>
      <c r="AI324" s="38">
        <f t="shared" ref="AI324:AI349" ca="1" si="114">OFFSET(E324,0,AI$5-1)</f>
        <v>186</v>
      </c>
      <c r="AJ324" s="39">
        <v>2</v>
      </c>
      <c r="AK324" s="40">
        <v>416.21730000000002</v>
      </c>
      <c r="AL324" s="41">
        <v>230</v>
      </c>
      <c r="AM324" s="32">
        <v>646</v>
      </c>
      <c r="AN324" s="38" t="str">
        <f t="shared" ref="AN324:AN349" si="115">IF(AND($AD324="Query O/s",AQ324&lt;&gt;""),AQ324,"-")</f>
        <v>-</v>
      </c>
      <c r="AO324" s="38" t="str">
        <f t="shared" ref="AO324:AO349" si="116">IF(AND($AD324="Query O/s",AR324&lt;&gt;""),AR324,"-")</f>
        <v>-</v>
      </c>
      <c r="AP324" s="38" t="str">
        <f t="shared" ref="AP324:AP349" si="117">IF(AND($AD324="Query O/s",AS324&lt;&gt;""),AS324,"-")</f>
        <v>-</v>
      </c>
      <c r="AQ324" s="39" t="s">
        <v>597</v>
      </c>
      <c r="AR324" s="39" t="s">
        <v>598</v>
      </c>
      <c r="AS324" s="39" t="s">
        <v>599</v>
      </c>
      <c r="AT324" s="30"/>
      <c r="AU324" s="26"/>
      <c r="AV324" s="1"/>
    </row>
    <row r="325" spans="1:48" ht="15" x14ac:dyDescent="0.25">
      <c r="A325" s="64">
        <v>2</v>
      </c>
      <c r="B325" s="1">
        <v>2</v>
      </c>
      <c r="C325" s="64" t="s">
        <v>152</v>
      </c>
      <c r="D325" s="29" t="s">
        <v>56</v>
      </c>
      <c r="E325" s="29">
        <v>177</v>
      </c>
      <c r="F325" s="27">
        <v>182</v>
      </c>
      <c r="G325" s="27">
        <v>158</v>
      </c>
      <c r="H325" s="27">
        <v>214</v>
      </c>
      <c r="I325" s="27">
        <v>254</v>
      </c>
      <c r="J325" s="27"/>
      <c r="K325" s="32">
        <f t="shared" si="105"/>
        <v>650</v>
      </c>
      <c r="L325" s="32" t="s">
        <v>1133</v>
      </c>
      <c r="M325" s="32" t="s">
        <v>598</v>
      </c>
      <c r="N325" s="33">
        <f t="shared" si="106"/>
        <v>650.03189999999995</v>
      </c>
      <c r="O325" s="32">
        <f t="shared" si="107"/>
        <v>5</v>
      </c>
      <c r="P325" s="32">
        <f t="shared" ca="1" si="108"/>
        <v>0</v>
      </c>
      <c r="Q325" s="34" t="s">
        <v>146</v>
      </c>
      <c r="R325" s="35">
        <f t="shared" si="109"/>
        <v>0</v>
      </c>
      <c r="S325" s="36">
        <f t="shared" si="110"/>
        <v>650.27721999999994</v>
      </c>
      <c r="T325" s="36">
        <f t="shared" si="111"/>
        <v>650.27721999999994</v>
      </c>
      <c r="U325" s="35">
        <f t="shared" si="112"/>
        <v>0</v>
      </c>
      <c r="V325" s="35">
        <f t="shared" si="113"/>
        <v>650.27741279999998</v>
      </c>
      <c r="W325" s="29">
        <v>254</v>
      </c>
      <c r="X325" s="27">
        <v>214</v>
      </c>
      <c r="Y325" s="27">
        <v>182</v>
      </c>
      <c r="Z325" s="27">
        <v>177</v>
      </c>
      <c r="AA325" s="27">
        <v>158</v>
      </c>
      <c r="AB325" s="27">
        <v>0</v>
      </c>
      <c r="AD325" s="37">
        <v>0</v>
      </c>
      <c r="AE325" s="37">
        <v>0</v>
      </c>
      <c r="AF325" s="37">
        <v>0</v>
      </c>
      <c r="AG325" s="37">
        <v>0</v>
      </c>
      <c r="AH325" s="37"/>
      <c r="AI325" s="38">
        <f t="shared" ca="1" si="114"/>
        <v>158</v>
      </c>
      <c r="AJ325" s="39">
        <v>4</v>
      </c>
      <c r="AK325" s="40">
        <v>573.20342800000003</v>
      </c>
      <c r="AL325" s="41">
        <v>214</v>
      </c>
      <c r="AM325" s="32">
        <v>610</v>
      </c>
      <c r="AN325" s="38" t="str">
        <f t="shared" si="115"/>
        <v>-</v>
      </c>
      <c r="AO325" s="38" t="str">
        <f t="shared" si="116"/>
        <v>-</v>
      </c>
      <c r="AP325" s="38" t="str">
        <f t="shared" si="117"/>
        <v>-</v>
      </c>
      <c r="AQ325" s="39"/>
      <c r="AR325" s="39" t="s">
        <v>598</v>
      </c>
      <c r="AS325" s="39" t="s">
        <v>599</v>
      </c>
      <c r="AT325" s="30"/>
      <c r="AU325" s="26"/>
      <c r="AV325" s="1"/>
    </row>
    <row r="326" spans="1:48" ht="15" x14ac:dyDescent="0.25">
      <c r="A326" s="64">
        <v>3</v>
      </c>
      <c r="B326" s="1">
        <v>3</v>
      </c>
      <c r="C326" s="64" t="s">
        <v>600</v>
      </c>
      <c r="D326" s="29" t="s">
        <v>24</v>
      </c>
      <c r="E326" s="29">
        <v>207</v>
      </c>
      <c r="F326" s="27">
        <v>228</v>
      </c>
      <c r="G326" s="27">
        <v>211</v>
      </c>
      <c r="H326" s="27">
        <v>200</v>
      </c>
      <c r="I326" s="27"/>
      <c r="J326" s="27"/>
      <c r="K326" s="32">
        <f t="shared" si="105"/>
        <v>646</v>
      </c>
      <c r="L326" s="32" t="s">
        <v>1133</v>
      </c>
      <c r="M326" s="32" t="s">
        <v>599</v>
      </c>
      <c r="N326" s="33">
        <f t="shared" si="106"/>
        <v>646.03200000000004</v>
      </c>
      <c r="O326" s="32">
        <f t="shared" si="107"/>
        <v>4</v>
      </c>
      <c r="P326" s="32">
        <f t="shared" ca="1" si="108"/>
        <v>0</v>
      </c>
      <c r="Q326" s="34" t="s">
        <v>146</v>
      </c>
      <c r="R326" s="35">
        <f t="shared" si="109"/>
        <v>0</v>
      </c>
      <c r="S326" s="36">
        <f t="shared" si="110"/>
        <v>646.25117</v>
      </c>
      <c r="T326" s="36">
        <f t="shared" si="111"/>
        <v>646.25117</v>
      </c>
      <c r="U326" s="35">
        <f t="shared" si="112"/>
        <v>0</v>
      </c>
      <c r="V326" s="35">
        <f t="shared" si="113"/>
        <v>646.25136999999995</v>
      </c>
      <c r="W326" s="29">
        <v>228</v>
      </c>
      <c r="X326" s="27">
        <v>211</v>
      </c>
      <c r="Y326" s="27">
        <v>207</v>
      </c>
      <c r="Z326" s="27">
        <v>200</v>
      </c>
      <c r="AA326" s="27">
        <v>0</v>
      </c>
      <c r="AB326" s="27">
        <v>0</v>
      </c>
      <c r="AD326" s="37">
        <v>0</v>
      </c>
      <c r="AE326" s="37">
        <v>0</v>
      </c>
      <c r="AF326" s="37">
        <v>0</v>
      </c>
      <c r="AG326" s="37">
        <v>0</v>
      </c>
      <c r="AH326" s="37"/>
      <c r="AI326" s="38">
        <f t="shared" ca="1" si="114"/>
        <v>211</v>
      </c>
      <c r="AJ326" s="39">
        <v>4</v>
      </c>
      <c r="AK326" s="40">
        <v>646.2207699999999</v>
      </c>
      <c r="AL326" s="41">
        <v>228</v>
      </c>
      <c r="AM326" s="32">
        <v>667</v>
      </c>
      <c r="AN326" s="38" t="str">
        <f t="shared" si="115"/>
        <v>-</v>
      </c>
      <c r="AO326" s="38" t="str">
        <f t="shared" si="116"/>
        <v>-</v>
      </c>
      <c r="AP326" s="38" t="str">
        <f t="shared" si="117"/>
        <v>-</v>
      </c>
      <c r="AQ326" s="39" t="s">
        <v>597</v>
      </c>
      <c r="AR326" s="39" t="s">
        <v>598</v>
      </c>
      <c r="AS326" s="39"/>
      <c r="AT326" s="30"/>
      <c r="AU326" s="26"/>
      <c r="AV326" s="1"/>
    </row>
    <row r="327" spans="1:48" ht="15" x14ac:dyDescent="0.25">
      <c r="A327" s="64">
        <v>4</v>
      </c>
      <c r="B327" s="1">
        <v>4</v>
      </c>
      <c r="C327" s="64" t="s">
        <v>197</v>
      </c>
      <c r="D327" s="29" t="s">
        <v>34</v>
      </c>
      <c r="E327" s="29">
        <v>158</v>
      </c>
      <c r="F327" s="27"/>
      <c r="G327" s="27">
        <v>149</v>
      </c>
      <c r="H327" s="27">
        <v>188</v>
      </c>
      <c r="I327" s="27">
        <v>232</v>
      </c>
      <c r="J327" s="27"/>
      <c r="K327" s="32">
        <f t="shared" si="105"/>
        <v>578</v>
      </c>
      <c r="L327" s="32" t="s">
        <v>1133</v>
      </c>
      <c r="M327" s="35" t="s">
        <v>601</v>
      </c>
      <c r="N327" s="33">
        <f t="shared" si="106"/>
        <v>578.03210000000001</v>
      </c>
      <c r="O327" s="32">
        <f t="shared" si="107"/>
        <v>4</v>
      </c>
      <c r="P327" s="32">
        <f t="shared" ca="1" si="108"/>
        <v>0</v>
      </c>
      <c r="Q327" s="34" t="s">
        <v>146</v>
      </c>
      <c r="R327" s="35">
        <f t="shared" si="109"/>
        <v>0</v>
      </c>
      <c r="S327" s="36">
        <f t="shared" si="110"/>
        <v>578.25238000000002</v>
      </c>
      <c r="T327" s="36">
        <f t="shared" si="111"/>
        <v>578.25238000000002</v>
      </c>
      <c r="U327" s="35">
        <f t="shared" si="112"/>
        <v>0</v>
      </c>
      <c r="V327" s="35">
        <f t="shared" si="113"/>
        <v>578.25252899999998</v>
      </c>
      <c r="W327" s="29">
        <v>232</v>
      </c>
      <c r="X327" s="27">
        <v>188</v>
      </c>
      <c r="Y327" s="27">
        <v>158</v>
      </c>
      <c r="Z327" s="27">
        <v>149</v>
      </c>
      <c r="AA327" s="27">
        <v>0</v>
      </c>
      <c r="AB327" s="27">
        <v>0</v>
      </c>
      <c r="AD327" s="37">
        <v>0</v>
      </c>
      <c r="AE327" s="37">
        <v>0</v>
      </c>
      <c r="AF327" s="37">
        <v>0</v>
      </c>
      <c r="AG327" s="37">
        <v>0</v>
      </c>
      <c r="AH327" s="37"/>
      <c r="AI327" s="38">
        <f t="shared" ca="1" si="114"/>
        <v>149</v>
      </c>
      <c r="AJ327" s="39">
        <v>3</v>
      </c>
      <c r="AK327" s="40">
        <v>495.17439000000002</v>
      </c>
      <c r="AL327" s="41">
        <v>188</v>
      </c>
      <c r="AM327" s="32">
        <v>534</v>
      </c>
      <c r="AN327" s="38" t="str">
        <f t="shared" si="115"/>
        <v>-</v>
      </c>
      <c r="AO327" s="38" t="str">
        <f t="shared" si="116"/>
        <v>-</v>
      </c>
      <c r="AP327" s="38" t="str">
        <f t="shared" si="117"/>
        <v>-</v>
      </c>
      <c r="AQ327" s="39"/>
      <c r="AR327" s="39"/>
      <c r="AS327" s="39"/>
      <c r="AT327" s="30"/>
      <c r="AU327" s="26"/>
      <c r="AV327" s="1"/>
    </row>
    <row r="328" spans="1:48" ht="15" x14ac:dyDescent="0.25">
      <c r="A328" s="64">
        <v>5</v>
      </c>
      <c r="B328" s="1">
        <v>5</v>
      </c>
      <c r="C328" s="64" t="s">
        <v>602</v>
      </c>
      <c r="D328" s="29" t="s">
        <v>49</v>
      </c>
      <c r="E328" s="29">
        <v>185</v>
      </c>
      <c r="F328" s="27">
        <v>179</v>
      </c>
      <c r="G328" s="27">
        <v>169</v>
      </c>
      <c r="H328" s="27">
        <v>206</v>
      </c>
      <c r="I328" s="27"/>
      <c r="J328" s="27"/>
      <c r="K328" s="32">
        <f t="shared" si="105"/>
        <v>570</v>
      </c>
      <c r="L328" s="32" t="s">
        <v>1133</v>
      </c>
      <c r="M328" s="32"/>
      <c r="N328" s="33">
        <f t="shared" si="106"/>
        <v>570.03219999999999</v>
      </c>
      <c r="O328" s="32">
        <f t="shared" si="107"/>
        <v>4</v>
      </c>
      <c r="P328" s="32">
        <f t="shared" ca="1" si="108"/>
        <v>0</v>
      </c>
      <c r="Q328" s="34" t="s">
        <v>146</v>
      </c>
      <c r="R328" s="35">
        <f t="shared" si="109"/>
        <v>0</v>
      </c>
      <c r="S328" s="36">
        <f t="shared" si="110"/>
        <v>570.22628999999995</v>
      </c>
      <c r="T328" s="36">
        <f t="shared" si="111"/>
        <v>570.22629000000006</v>
      </c>
      <c r="U328" s="35">
        <f t="shared" si="112"/>
        <v>0</v>
      </c>
      <c r="V328" s="35">
        <f t="shared" si="113"/>
        <v>570.22645900000009</v>
      </c>
      <c r="W328" s="29">
        <v>206</v>
      </c>
      <c r="X328" s="27">
        <v>185</v>
      </c>
      <c r="Y328" s="27">
        <v>179</v>
      </c>
      <c r="Z328" s="27">
        <v>169</v>
      </c>
      <c r="AA328" s="27">
        <v>0</v>
      </c>
      <c r="AB328" s="27">
        <v>0</v>
      </c>
      <c r="AD328" s="37">
        <v>0</v>
      </c>
      <c r="AE328" s="37">
        <v>0</v>
      </c>
      <c r="AF328" s="37">
        <v>0</v>
      </c>
      <c r="AG328" s="37">
        <v>0</v>
      </c>
      <c r="AH328" s="37"/>
      <c r="AI328" s="38">
        <f t="shared" ca="1" si="114"/>
        <v>169</v>
      </c>
      <c r="AJ328" s="39">
        <v>4</v>
      </c>
      <c r="AK328" s="40">
        <v>570.19565900000009</v>
      </c>
      <c r="AL328" s="41">
        <v>206</v>
      </c>
      <c r="AM328" s="32">
        <v>597</v>
      </c>
      <c r="AN328" s="38" t="str">
        <f t="shared" si="115"/>
        <v>-</v>
      </c>
      <c r="AO328" s="38" t="str">
        <f t="shared" si="116"/>
        <v>-</v>
      </c>
      <c r="AP328" s="38" t="str">
        <f t="shared" si="117"/>
        <v>-</v>
      </c>
      <c r="AQ328" s="39"/>
      <c r="AR328" s="39" t="s">
        <v>598</v>
      </c>
      <c r="AS328" s="39" t="s">
        <v>599</v>
      </c>
      <c r="AT328" s="30"/>
      <c r="AU328" s="26"/>
      <c r="AV328" s="1"/>
    </row>
    <row r="329" spans="1:48" ht="15" x14ac:dyDescent="0.25">
      <c r="A329" s="64">
        <v>6</v>
      </c>
      <c r="B329" s="1">
        <v>6</v>
      </c>
      <c r="C329" s="64" t="s">
        <v>224</v>
      </c>
      <c r="D329" s="29" t="s">
        <v>24</v>
      </c>
      <c r="E329" s="29">
        <v>152</v>
      </c>
      <c r="F329" s="27">
        <v>153</v>
      </c>
      <c r="G329" s="27">
        <v>136</v>
      </c>
      <c r="H329" s="27">
        <v>172</v>
      </c>
      <c r="I329" s="27">
        <v>223</v>
      </c>
      <c r="J329" s="27"/>
      <c r="K329" s="32">
        <f t="shared" si="105"/>
        <v>548</v>
      </c>
      <c r="L329" s="32" t="s">
        <v>1133</v>
      </c>
      <c r="M329" s="32"/>
      <c r="N329" s="33">
        <f t="shared" si="106"/>
        <v>548.03229999999996</v>
      </c>
      <c r="O329" s="32">
        <f t="shared" si="107"/>
        <v>5</v>
      </c>
      <c r="P329" s="32">
        <f t="shared" ca="1" si="108"/>
        <v>0</v>
      </c>
      <c r="Q329" s="34" t="s">
        <v>146</v>
      </c>
      <c r="R329" s="35">
        <f t="shared" si="109"/>
        <v>0</v>
      </c>
      <c r="S329" s="36">
        <f t="shared" si="110"/>
        <v>548.24172999999996</v>
      </c>
      <c r="T329" s="36">
        <f t="shared" si="111"/>
        <v>548.24172999999996</v>
      </c>
      <c r="U329" s="35">
        <f t="shared" si="112"/>
        <v>0</v>
      </c>
      <c r="V329" s="35">
        <f t="shared" si="113"/>
        <v>548.24189559999991</v>
      </c>
      <c r="W329" s="29">
        <v>223</v>
      </c>
      <c r="X329" s="27">
        <v>172</v>
      </c>
      <c r="Y329" s="27">
        <v>153</v>
      </c>
      <c r="Z329" s="27">
        <v>152</v>
      </c>
      <c r="AA329" s="27">
        <v>136</v>
      </c>
      <c r="AB329" s="27">
        <v>0</v>
      </c>
      <c r="AD329" s="37">
        <v>0</v>
      </c>
      <c r="AE329" s="37">
        <v>0</v>
      </c>
      <c r="AF329" s="37">
        <v>0</v>
      </c>
      <c r="AG329" s="37">
        <v>0</v>
      </c>
      <c r="AH329" s="37"/>
      <c r="AI329" s="38">
        <f t="shared" ca="1" si="114"/>
        <v>136</v>
      </c>
      <c r="AJ329" s="39">
        <v>4</v>
      </c>
      <c r="AK329" s="40">
        <v>477.15785600000009</v>
      </c>
      <c r="AL329" s="41">
        <v>172</v>
      </c>
      <c r="AM329" s="32">
        <v>497</v>
      </c>
      <c r="AN329" s="38" t="str">
        <f t="shared" si="115"/>
        <v>-</v>
      </c>
      <c r="AO329" s="38" t="str">
        <f t="shared" si="116"/>
        <v>-</v>
      </c>
      <c r="AP329" s="38" t="str">
        <f t="shared" si="117"/>
        <v>-</v>
      </c>
      <c r="AQ329" s="39"/>
      <c r="AR329" s="39"/>
      <c r="AS329" s="39"/>
      <c r="AT329" s="30"/>
      <c r="AU329" s="26"/>
      <c r="AV329" s="1"/>
    </row>
    <row r="330" spans="1:48" ht="15" x14ac:dyDescent="0.25">
      <c r="A330" s="64">
        <v>7</v>
      </c>
      <c r="B330" s="1">
        <v>7</v>
      </c>
      <c r="C330" s="64" t="s">
        <v>269</v>
      </c>
      <c r="D330" s="29" t="s">
        <v>24</v>
      </c>
      <c r="E330" s="29">
        <v>131</v>
      </c>
      <c r="F330" s="27"/>
      <c r="G330" s="27"/>
      <c r="H330" s="27">
        <v>157</v>
      </c>
      <c r="I330" s="27">
        <v>206</v>
      </c>
      <c r="J330" s="27"/>
      <c r="K330" s="32">
        <f t="shared" si="105"/>
        <v>494</v>
      </c>
      <c r="L330" s="32" t="s">
        <v>1133</v>
      </c>
      <c r="M330" s="32"/>
      <c r="N330" s="33">
        <f t="shared" si="106"/>
        <v>494.0324</v>
      </c>
      <c r="O330" s="32">
        <f t="shared" si="107"/>
        <v>3</v>
      </c>
      <c r="P330" s="32">
        <f t="shared" ca="1" si="108"/>
        <v>0</v>
      </c>
      <c r="Q330" s="34" t="s">
        <v>146</v>
      </c>
      <c r="R330" s="35">
        <f t="shared" si="109"/>
        <v>0</v>
      </c>
      <c r="S330" s="36">
        <f t="shared" si="110"/>
        <v>494.22301000000004</v>
      </c>
      <c r="T330" s="36">
        <f t="shared" si="111"/>
        <v>494.22300999999999</v>
      </c>
      <c r="U330" s="35">
        <f t="shared" si="112"/>
        <v>0</v>
      </c>
      <c r="V330" s="35">
        <f t="shared" si="113"/>
        <v>494.22300999999999</v>
      </c>
      <c r="W330" s="29">
        <v>206</v>
      </c>
      <c r="X330" s="27">
        <v>157</v>
      </c>
      <c r="Y330" s="27">
        <v>131</v>
      </c>
      <c r="Z330" s="27">
        <v>0</v>
      </c>
      <c r="AA330" s="27">
        <v>0</v>
      </c>
      <c r="AB330" s="27">
        <v>0</v>
      </c>
      <c r="AD330" s="37">
        <v>0</v>
      </c>
      <c r="AE330" s="37">
        <v>0</v>
      </c>
      <c r="AF330" s="37">
        <v>0</v>
      </c>
      <c r="AG330" s="37">
        <v>0</v>
      </c>
      <c r="AH330" s="37"/>
      <c r="AI330" s="38">
        <f t="shared" ca="1" si="114"/>
        <v>0</v>
      </c>
      <c r="AJ330" s="39">
        <v>2</v>
      </c>
      <c r="AK330" s="40">
        <v>288.13779999999997</v>
      </c>
      <c r="AL330" s="41">
        <v>157</v>
      </c>
      <c r="AM330" s="32">
        <v>445</v>
      </c>
      <c r="AN330" s="38" t="str">
        <f t="shared" si="115"/>
        <v>-</v>
      </c>
      <c r="AO330" s="38" t="str">
        <f t="shared" si="116"/>
        <v>-</v>
      </c>
      <c r="AP330" s="38" t="str">
        <f t="shared" si="117"/>
        <v>-</v>
      </c>
      <c r="AQ330" s="39"/>
      <c r="AR330" s="39"/>
      <c r="AS330" s="39"/>
      <c r="AT330" s="30"/>
      <c r="AU330" s="26"/>
      <c r="AV330" s="1"/>
    </row>
    <row r="331" spans="1:48" ht="15" x14ac:dyDescent="0.25">
      <c r="A331" s="64">
        <v>8</v>
      </c>
      <c r="B331" s="1">
        <v>8</v>
      </c>
      <c r="C331" s="64" t="s">
        <v>259</v>
      </c>
      <c r="D331" s="29" t="s">
        <v>69</v>
      </c>
      <c r="E331" s="29">
        <v>133</v>
      </c>
      <c r="F331" s="27"/>
      <c r="G331" s="27">
        <v>110</v>
      </c>
      <c r="H331" s="27">
        <v>148</v>
      </c>
      <c r="I331" s="27">
        <v>210</v>
      </c>
      <c r="J331" s="27"/>
      <c r="K331" s="32">
        <f t="shared" si="105"/>
        <v>491</v>
      </c>
      <c r="L331" s="32" t="s">
        <v>1133</v>
      </c>
      <c r="M331" s="32"/>
      <c r="N331" s="33">
        <f t="shared" si="106"/>
        <v>491.03250000000003</v>
      </c>
      <c r="O331" s="32">
        <f t="shared" si="107"/>
        <v>4</v>
      </c>
      <c r="P331" s="32">
        <f t="shared" ca="1" si="108"/>
        <v>0</v>
      </c>
      <c r="Q331" s="34" t="s">
        <v>146</v>
      </c>
      <c r="R331" s="35">
        <f t="shared" si="109"/>
        <v>0</v>
      </c>
      <c r="S331" s="36">
        <f t="shared" si="110"/>
        <v>491.22612999999996</v>
      </c>
      <c r="T331" s="36">
        <f t="shared" si="111"/>
        <v>491.22612999999996</v>
      </c>
      <c r="U331" s="35">
        <f t="shared" si="112"/>
        <v>0</v>
      </c>
      <c r="V331" s="35">
        <f t="shared" si="113"/>
        <v>491.22623999999996</v>
      </c>
      <c r="W331" s="29">
        <v>210</v>
      </c>
      <c r="X331" s="27">
        <v>148</v>
      </c>
      <c r="Y331" s="27">
        <v>133</v>
      </c>
      <c r="Z331" s="27">
        <v>110</v>
      </c>
      <c r="AA331" s="27">
        <v>0</v>
      </c>
      <c r="AB331" s="27">
        <v>0</v>
      </c>
      <c r="AD331" s="37">
        <v>0</v>
      </c>
      <c r="AE331" s="37">
        <v>0</v>
      </c>
      <c r="AF331" s="37">
        <v>0</v>
      </c>
      <c r="AG331" s="37">
        <v>0</v>
      </c>
      <c r="AH331" s="37"/>
      <c r="AI331" s="38">
        <f t="shared" ca="1" si="114"/>
        <v>110</v>
      </c>
      <c r="AJ331" s="39">
        <v>3</v>
      </c>
      <c r="AK331" s="40">
        <v>391.13050000000004</v>
      </c>
      <c r="AL331" s="41">
        <v>148</v>
      </c>
      <c r="AM331" s="32">
        <v>429</v>
      </c>
      <c r="AN331" s="38" t="str">
        <f t="shared" si="115"/>
        <v>-</v>
      </c>
      <c r="AO331" s="38" t="str">
        <f t="shared" si="116"/>
        <v>-</v>
      </c>
      <c r="AP331" s="38" t="str">
        <f t="shared" si="117"/>
        <v>-</v>
      </c>
      <c r="AQ331" s="39"/>
      <c r="AR331" s="39"/>
      <c r="AS331" s="39"/>
      <c r="AT331" s="30"/>
      <c r="AU331" s="26"/>
      <c r="AV331" s="1"/>
    </row>
    <row r="332" spans="1:48" ht="15" x14ac:dyDescent="0.25">
      <c r="A332" s="64">
        <v>9</v>
      </c>
      <c r="B332" s="1">
        <v>9</v>
      </c>
      <c r="C332" s="64" t="s">
        <v>266</v>
      </c>
      <c r="D332" s="29" t="s">
        <v>19</v>
      </c>
      <c r="E332" s="29"/>
      <c r="F332" s="27">
        <v>134</v>
      </c>
      <c r="G332" s="27">
        <v>112</v>
      </c>
      <c r="H332" s="27">
        <v>147</v>
      </c>
      <c r="I332" s="27">
        <v>207</v>
      </c>
      <c r="J332" s="27"/>
      <c r="K332" s="32">
        <f t="shared" si="105"/>
        <v>488</v>
      </c>
      <c r="L332" s="32" t="s">
        <v>1133</v>
      </c>
      <c r="M332" s="32"/>
      <c r="N332" s="33">
        <f t="shared" si="106"/>
        <v>488.0326</v>
      </c>
      <c r="O332" s="32">
        <f t="shared" si="107"/>
        <v>4</v>
      </c>
      <c r="P332" s="32">
        <f t="shared" ca="1" si="108"/>
        <v>0</v>
      </c>
      <c r="Q332" s="34" t="s">
        <v>146</v>
      </c>
      <c r="R332" s="35">
        <f t="shared" si="109"/>
        <v>0</v>
      </c>
      <c r="S332" s="36">
        <f t="shared" si="110"/>
        <v>488.22303999999997</v>
      </c>
      <c r="T332" s="36">
        <f t="shared" si="111"/>
        <v>488.22304000000003</v>
      </c>
      <c r="U332" s="35">
        <f t="shared" si="112"/>
        <v>0</v>
      </c>
      <c r="V332" s="35">
        <f t="shared" si="113"/>
        <v>488.22315200000003</v>
      </c>
      <c r="W332" s="29">
        <v>207</v>
      </c>
      <c r="X332" s="27">
        <v>147</v>
      </c>
      <c r="Y332" s="27">
        <v>134</v>
      </c>
      <c r="Z332" s="27">
        <v>112</v>
      </c>
      <c r="AA332" s="27">
        <v>0</v>
      </c>
      <c r="AB332" s="27">
        <v>0</v>
      </c>
      <c r="AD332" s="37">
        <v>0</v>
      </c>
      <c r="AE332" s="37">
        <v>0</v>
      </c>
      <c r="AF332" s="37">
        <v>0</v>
      </c>
      <c r="AG332" s="37">
        <v>0</v>
      </c>
      <c r="AH332" s="37"/>
      <c r="AI332" s="38">
        <f t="shared" ca="1" si="114"/>
        <v>112</v>
      </c>
      <c r="AJ332" s="39">
        <v>3</v>
      </c>
      <c r="AK332" s="40">
        <v>393.12982</v>
      </c>
      <c r="AL332" s="41">
        <v>147</v>
      </c>
      <c r="AM332" s="32">
        <v>428</v>
      </c>
      <c r="AN332" s="38" t="str">
        <f t="shared" si="115"/>
        <v>-</v>
      </c>
      <c r="AO332" s="38" t="str">
        <f t="shared" si="116"/>
        <v>-</v>
      </c>
      <c r="AP332" s="38" t="str">
        <f t="shared" si="117"/>
        <v>-</v>
      </c>
      <c r="AQ332" s="39"/>
      <c r="AR332" s="39"/>
      <c r="AS332" s="39"/>
      <c r="AT332" s="30"/>
      <c r="AU332" s="26"/>
      <c r="AV332" s="1"/>
    </row>
    <row r="333" spans="1:48" ht="15" x14ac:dyDescent="0.25">
      <c r="A333" s="64">
        <v>10</v>
      </c>
      <c r="B333" s="1">
        <v>10</v>
      </c>
      <c r="C333" s="64" t="s">
        <v>287</v>
      </c>
      <c r="D333" s="29" t="s">
        <v>24</v>
      </c>
      <c r="E333" s="29"/>
      <c r="F333" s="27">
        <v>133</v>
      </c>
      <c r="G333" s="27">
        <v>115</v>
      </c>
      <c r="H333" s="27">
        <v>156</v>
      </c>
      <c r="I333" s="27">
        <v>198</v>
      </c>
      <c r="J333" s="27"/>
      <c r="K333" s="32">
        <f t="shared" si="105"/>
        <v>487</v>
      </c>
      <c r="L333" s="32" t="s">
        <v>1133</v>
      </c>
      <c r="M333" s="32"/>
      <c r="N333" s="33">
        <f t="shared" si="106"/>
        <v>487.03269999999998</v>
      </c>
      <c r="O333" s="32">
        <f t="shared" si="107"/>
        <v>4</v>
      </c>
      <c r="P333" s="32">
        <f t="shared" ca="1" si="108"/>
        <v>0</v>
      </c>
      <c r="Q333" s="34" t="s">
        <v>146</v>
      </c>
      <c r="R333" s="35">
        <f t="shared" si="109"/>
        <v>0</v>
      </c>
      <c r="S333" s="36">
        <f t="shared" si="110"/>
        <v>487.21492999999998</v>
      </c>
      <c r="T333" s="36">
        <f t="shared" si="111"/>
        <v>487.21492999999998</v>
      </c>
      <c r="U333" s="35">
        <f t="shared" si="112"/>
        <v>0</v>
      </c>
      <c r="V333" s="35">
        <f t="shared" si="113"/>
        <v>487.21504499999998</v>
      </c>
      <c r="W333" s="29">
        <v>198</v>
      </c>
      <c r="X333" s="27">
        <v>156</v>
      </c>
      <c r="Y333" s="27">
        <v>133</v>
      </c>
      <c r="Z333" s="27">
        <v>115</v>
      </c>
      <c r="AA333" s="27">
        <v>0</v>
      </c>
      <c r="AB333" s="27">
        <v>0</v>
      </c>
      <c r="AD333" s="37">
        <v>0</v>
      </c>
      <c r="AE333" s="37">
        <v>0</v>
      </c>
      <c r="AF333" s="37">
        <v>0</v>
      </c>
      <c r="AG333" s="37">
        <v>0</v>
      </c>
      <c r="AH333" s="37"/>
      <c r="AI333" s="38">
        <f t="shared" ca="1" si="114"/>
        <v>115</v>
      </c>
      <c r="AJ333" s="39">
        <v>3</v>
      </c>
      <c r="AK333" s="40">
        <v>404.13895000000002</v>
      </c>
      <c r="AL333" s="41">
        <v>156</v>
      </c>
      <c r="AM333" s="32">
        <v>445</v>
      </c>
      <c r="AN333" s="38" t="str">
        <f t="shared" si="115"/>
        <v>-</v>
      </c>
      <c r="AO333" s="38" t="str">
        <f t="shared" si="116"/>
        <v>-</v>
      </c>
      <c r="AP333" s="38" t="str">
        <f t="shared" si="117"/>
        <v>-</v>
      </c>
      <c r="AQ333" s="39"/>
      <c r="AR333" s="39"/>
      <c r="AS333" s="39"/>
      <c r="AT333" s="30"/>
      <c r="AU333" s="26"/>
      <c r="AV333" s="1"/>
    </row>
    <row r="334" spans="1:48" ht="15" x14ac:dyDescent="0.25">
      <c r="A334" s="64">
        <v>11</v>
      </c>
      <c r="B334" s="1">
        <v>11</v>
      </c>
      <c r="C334" s="64" t="s">
        <v>603</v>
      </c>
      <c r="D334" s="29" t="s">
        <v>386</v>
      </c>
      <c r="E334" s="29">
        <v>155</v>
      </c>
      <c r="F334" s="27">
        <v>158</v>
      </c>
      <c r="G334" s="27">
        <v>145</v>
      </c>
      <c r="H334" s="27">
        <v>169</v>
      </c>
      <c r="I334" s="27"/>
      <c r="J334" s="27"/>
      <c r="K334" s="32">
        <f t="shared" si="105"/>
        <v>482</v>
      </c>
      <c r="L334" s="32" t="s">
        <v>1133</v>
      </c>
      <c r="M334" s="32"/>
      <c r="N334" s="33">
        <f t="shared" si="106"/>
        <v>482.03280000000001</v>
      </c>
      <c r="O334" s="32">
        <f t="shared" si="107"/>
        <v>4</v>
      </c>
      <c r="P334" s="32">
        <f t="shared" ca="1" si="108"/>
        <v>0</v>
      </c>
      <c r="Q334" s="34" t="s">
        <v>146</v>
      </c>
      <c r="R334" s="35">
        <f t="shared" si="109"/>
        <v>0</v>
      </c>
      <c r="S334" s="36">
        <f t="shared" si="110"/>
        <v>482.18635</v>
      </c>
      <c r="T334" s="36">
        <f t="shared" si="111"/>
        <v>482.18635</v>
      </c>
      <c r="U334" s="35">
        <f t="shared" si="112"/>
        <v>0</v>
      </c>
      <c r="V334" s="35">
        <f t="shared" si="113"/>
        <v>482.18649499999998</v>
      </c>
      <c r="W334" s="29">
        <v>169</v>
      </c>
      <c r="X334" s="27">
        <v>158</v>
      </c>
      <c r="Y334" s="27">
        <v>155</v>
      </c>
      <c r="Z334" s="27">
        <v>145</v>
      </c>
      <c r="AA334" s="27">
        <v>0</v>
      </c>
      <c r="AB334" s="27">
        <v>0</v>
      </c>
      <c r="AD334" s="37">
        <v>0</v>
      </c>
      <c r="AE334" s="37">
        <v>0</v>
      </c>
      <c r="AF334" s="37">
        <v>0</v>
      </c>
      <c r="AG334" s="37">
        <v>0</v>
      </c>
      <c r="AH334" s="37"/>
      <c r="AI334" s="38">
        <f t="shared" ca="1" si="114"/>
        <v>145</v>
      </c>
      <c r="AJ334" s="39">
        <v>4</v>
      </c>
      <c r="AK334" s="40">
        <v>482.15549499999997</v>
      </c>
      <c r="AL334" s="41">
        <v>169</v>
      </c>
      <c r="AM334" s="32">
        <v>496</v>
      </c>
      <c r="AN334" s="38" t="str">
        <f t="shared" si="115"/>
        <v>-</v>
      </c>
      <c r="AO334" s="38" t="str">
        <f t="shared" si="116"/>
        <v>-</v>
      </c>
      <c r="AP334" s="38" t="str">
        <f t="shared" si="117"/>
        <v>-</v>
      </c>
      <c r="AQ334" s="39"/>
      <c r="AR334" s="39"/>
      <c r="AS334" s="39"/>
      <c r="AT334" s="30"/>
      <c r="AU334" s="26"/>
      <c r="AV334" s="1"/>
    </row>
    <row r="335" spans="1:48" ht="15" x14ac:dyDescent="0.25">
      <c r="A335" s="64">
        <v>12</v>
      </c>
      <c r="B335" s="1">
        <v>12</v>
      </c>
      <c r="C335" s="64" t="s">
        <v>284</v>
      </c>
      <c r="D335" s="29" t="s">
        <v>24</v>
      </c>
      <c r="E335" s="29">
        <v>122</v>
      </c>
      <c r="F335" s="27">
        <v>126</v>
      </c>
      <c r="G335" s="27">
        <v>101</v>
      </c>
      <c r="H335" s="27">
        <v>145</v>
      </c>
      <c r="I335" s="27">
        <v>199</v>
      </c>
      <c r="J335" s="27"/>
      <c r="K335" s="32">
        <f t="shared" si="105"/>
        <v>470</v>
      </c>
      <c r="L335" s="32" t="s">
        <v>1133</v>
      </c>
      <c r="M335" s="32"/>
      <c r="N335" s="33">
        <f t="shared" si="106"/>
        <v>470.03289999999998</v>
      </c>
      <c r="O335" s="32">
        <f t="shared" si="107"/>
        <v>5</v>
      </c>
      <c r="P335" s="32">
        <f t="shared" ca="1" si="108"/>
        <v>0</v>
      </c>
      <c r="Q335" s="34" t="s">
        <v>146</v>
      </c>
      <c r="R335" s="35">
        <f t="shared" si="109"/>
        <v>0</v>
      </c>
      <c r="S335" s="36">
        <f t="shared" si="110"/>
        <v>470.21475999999996</v>
      </c>
      <c r="T335" s="36">
        <f t="shared" si="111"/>
        <v>470.21476000000001</v>
      </c>
      <c r="U335" s="35">
        <f t="shared" si="112"/>
        <v>0</v>
      </c>
      <c r="V335" s="35">
        <f t="shared" si="113"/>
        <v>470.21489209999999</v>
      </c>
      <c r="W335" s="29">
        <v>199</v>
      </c>
      <c r="X335" s="27">
        <v>145</v>
      </c>
      <c r="Y335" s="27">
        <v>126</v>
      </c>
      <c r="Z335" s="27">
        <v>122</v>
      </c>
      <c r="AA335" s="27">
        <v>101</v>
      </c>
      <c r="AB335" s="27">
        <v>0</v>
      </c>
      <c r="AD335" s="37">
        <v>0</v>
      </c>
      <c r="AE335" s="37">
        <v>0</v>
      </c>
      <c r="AF335" s="37">
        <v>0</v>
      </c>
      <c r="AG335" s="37">
        <v>0</v>
      </c>
      <c r="AH335" s="37"/>
      <c r="AI335" s="38">
        <f t="shared" ca="1" si="114"/>
        <v>101</v>
      </c>
      <c r="AJ335" s="39">
        <v>4</v>
      </c>
      <c r="AK335" s="40">
        <v>393.12712099999999</v>
      </c>
      <c r="AL335" s="41">
        <v>145</v>
      </c>
      <c r="AM335" s="32">
        <v>416</v>
      </c>
      <c r="AN335" s="38" t="str">
        <f t="shared" si="115"/>
        <v>-</v>
      </c>
      <c r="AO335" s="38" t="str">
        <f t="shared" si="116"/>
        <v>-</v>
      </c>
      <c r="AP335" s="38" t="str">
        <f t="shared" si="117"/>
        <v>-</v>
      </c>
      <c r="AQ335" s="39"/>
      <c r="AR335" s="39"/>
      <c r="AS335" s="39"/>
      <c r="AT335" s="30"/>
      <c r="AU335" s="26"/>
      <c r="AV335" s="1"/>
    </row>
    <row r="336" spans="1:48" ht="15" x14ac:dyDescent="0.25">
      <c r="A336" s="64">
        <v>13</v>
      </c>
      <c r="B336" s="1">
        <v>13</v>
      </c>
      <c r="C336" s="64" t="s">
        <v>278</v>
      </c>
      <c r="D336" s="29" t="s">
        <v>19</v>
      </c>
      <c r="E336" s="29"/>
      <c r="F336" s="27"/>
      <c r="G336" s="27">
        <v>108</v>
      </c>
      <c r="H336" s="27">
        <v>153</v>
      </c>
      <c r="I336" s="27">
        <v>201</v>
      </c>
      <c r="J336" s="27"/>
      <c r="K336" s="32">
        <f t="shared" si="105"/>
        <v>462</v>
      </c>
      <c r="L336" s="32" t="s">
        <v>1133</v>
      </c>
      <c r="M336" s="32"/>
      <c r="N336" s="33">
        <f t="shared" si="106"/>
        <v>462.03300000000002</v>
      </c>
      <c r="O336" s="32">
        <f t="shared" si="107"/>
        <v>3</v>
      </c>
      <c r="P336" s="32">
        <f t="shared" ca="1" si="108"/>
        <v>0</v>
      </c>
      <c r="Q336" s="34" t="s">
        <v>146</v>
      </c>
      <c r="R336" s="35">
        <f t="shared" si="109"/>
        <v>0</v>
      </c>
      <c r="S336" s="36">
        <f t="shared" si="110"/>
        <v>462.21737999999993</v>
      </c>
      <c r="T336" s="36">
        <f t="shared" si="111"/>
        <v>462.21738000000005</v>
      </c>
      <c r="U336" s="35">
        <f t="shared" si="112"/>
        <v>0</v>
      </c>
      <c r="V336" s="35">
        <f t="shared" si="113"/>
        <v>462.21738000000005</v>
      </c>
      <c r="W336" s="29">
        <v>201</v>
      </c>
      <c r="X336" s="27">
        <v>153</v>
      </c>
      <c r="Y336" s="27">
        <v>108</v>
      </c>
      <c r="Z336" s="27">
        <v>0</v>
      </c>
      <c r="AA336" s="27">
        <v>0</v>
      </c>
      <c r="AB336" s="27">
        <v>0</v>
      </c>
      <c r="AD336" s="37">
        <v>0</v>
      </c>
      <c r="AE336" s="37">
        <v>0</v>
      </c>
      <c r="AF336" s="37">
        <v>0</v>
      </c>
      <c r="AG336" s="37">
        <v>0</v>
      </c>
      <c r="AH336" s="37"/>
      <c r="AI336" s="38">
        <f t="shared" ca="1" si="114"/>
        <v>108</v>
      </c>
      <c r="AJ336" s="39">
        <v>2</v>
      </c>
      <c r="AK336" s="40">
        <v>261.13140000000004</v>
      </c>
      <c r="AL336" s="41">
        <v>153</v>
      </c>
      <c r="AM336" s="32">
        <v>414</v>
      </c>
      <c r="AN336" s="38" t="str">
        <f t="shared" si="115"/>
        <v>-</v>
      </c>
      <c r="AO336" s="38" t="str">
        <f t="shared" si="116"/>
        <v>-</v>
      </c>
      <c r="AP336" s="38" t="str">
        <f t="shared" si="117"/>
        <v>-</v>
      </c>
      <c r="AQ336" s="39"/>
      <c r="AR336" s="39"/>
      <c r="AS336" s="39"/>
      <c r="AT336" s="30"/>
      <c r="AU336" s="26"/>
      <c r="AV336" s="1"/>
    </row>
    <row r="337" spans="1:48" ht="15" x14ac:dyDescent="0.25">
      <c r="A337" s="64">
        <v>14</v>
      </c>
      <c r="B337" s="1">
        <v>14</v>
      </c>
      <c r="C337" s="64" t="s">
        <v>255</v>
      </c>
      <c r="D337" s="29" t="s">
        <v>52</v>
      </c>
      <c r="E337" s="29">
        <v>119</v>
      </c>
      <c r="F337" s="27"/>
      <c r="G337" s="27">
        <v>122</v>
      </c>
      <c r="H337" s="27"/>
      <c r="I337" s="27">
        <v>212</v>
      </c>
      <c r="J337" s="27"/>
      <c r="K337" s="32">
        <f t="shared" si="105"/>
        <v>453</v>
      </c>
      <c r="L337" s="32" t="s">
        <v>1133</v>
      </c>
      <c r="M337" s="32"/>
      <c r="N337" s="33">
        <f t="shared" si="106"/>
        <v>453.03309999999999</v>
      </c>
      <c r="O337" s="32">
        <f t="shared" si="107"/>
        <v>3</v>
      </c>
      <c r="P337" s="32">
        <f t="shared" ca="1" si="108"/>
        <v>0</v>
      </c>
      <c r="Q337" s="34" t="s">
        <v>146</v>
      </c>
      <c r="R337" s="35">
        <f t="shared" si="109"/>
        <v>0</v>
      </c>
      <c r="S337" s="36">
        <f t="shared" si="110"/>
        <v>453.22539</v>
      </c>
      <c r="T337" s="36">
        <f t="shared" si="111"/>
        <v>453.22539</v>
      </c>
      <c r="U337" s="35">
        <f t="shared" si="112"/>
        <v>0</v>
      </c>
      <c r="V337" s="35">
        <f t="shared" si="113"/>
        <v>453.22539</v>
      </c>
      <c r="W337" s="29">
        <v>212</v>
      </c>
      <c r="X337" s="27">
        <v>122</v>
      </c>
      <c r="Y337" s="27">
        <v>119</v>
      </c>
      <c r="Z337" s="27">
        <v>0</v>
      </c>
      <c r="AA337" s="27">
        <v>0</v>
      </c>
      <c r="AB337" s="27">
        <v>0</v>
      </c>
      <c r="AD337" s="37">
        <v>0</v>
      </c>
      <c r="AE337" s="37">
        <v>0</v>
      </c>
      <c r="AF337" s="37">
        <v>0</v>
      </c>
      <c r="AG337" s="37">
        <v>0</v>
      </c>
      <c r="AH337" s="37"/>
      <c r="AI337" s="38">
        <f t="shared" ca="1" si="114"/>
        <v>122</v>
      </c>
      <c r="AJ337" s="39">
        <v>2</v>
      </c>
      <c r="AK337" s="40">
        <v>241.10140000000001</v>
      </c>
      <c r="AL337" s="41">
        <v>122</v>
      </c>
      <c r="AM337" s="32">
        <v>363</v>
      </c>
      <c r="AN337" s="38" t="str">
        <f t="shared" si="115"/>
        <v>-</v>
      </c>
      <c r="AO337" s="38" t="str">
        <f t="shared" si="116"/>
        <v>-</v>
      </c>
      <c r="AP337" s="38" t="str">
        <f t="shared" si="117"/>
        <v>-</v>
      </c>
      <c r="AQ337" s="39"/>
      <c r="AR337" s="39"/>
      <c r="AS337" s="39"/>
      <c r="AT337" s="30"/>
      <c r="AU337" s="26"/>
      <c r="AV337" s="1"/>
    </row>
    <row r="338" spans="1:48" ht="15" x14ac:dyDescent="0.25">
      <c r="A338" s="64">
        <v>15</v>
      </c>
      <c r="B338" s="1">
        <v>15</v>
      </c>
      <c r="C338" s="64" t="s">
        <v>604</v>
      </c>
      <c r="D338" s="29" t="s">
        <v>31</v>
      </c>
      <c r="E338" s="29">
        <v>137</v>
      </c>
      <c r="F338" s="27"/>
      <c r="G338" s="27">
        <v>130</v>
      </c>
      <c r="H338" s="27">
        <v>162</v>
      </c>
      <c r="I338" s="27"/>
      <c r="J338" s="27"/>
      <c r="K338" s="32">
        <f t="shared" si="105"/>
        <v>429</v>
      </c>
      <c r="L338" s="32" t="s">
        <v>1133</v>
      </c>
      <c r="M338" s="32"/>
      <c r="N338" s="33">
        <f t="shared" si="106"/>
        <v>429.03320000000002</v>
      </c>
      <c r="O338" s="32">
        <f t="shared" si="107"/>
        <v>3</v>
      </c>
      <c r="P338" s="32">
        <f t="shared" ca="1" si="108"/>
        <v>0</v>
      </c>
      <c r="Q338" s="34" t="s">
        <v>146</v>
      </c>
      <c r="R338" s="35">
        <f t="shared" si="109"/>
        <v>0</v>
      </c>
      <c r="S338" s="36">
        <f t="shared" si="110"/>
        <v>429.17700000000002</v>
      </c>
      <c r="T338" s="36">
        <f t="shared" si="111"/>
        <v>429.17699999999996</v>
      </c>
      <c r="U338" s="35">
        <f t="shared" si="112"/>
        <v>0</v>
      </c>
      <c r="V338" s="35">
        <f t="shared" si="113"/>
        <v>429.17699999999996</v>
      </c>
      <c r="W338" s="29">
        <v>162</v>
      </c>
      <c r="X338" s="27">
        <v>137</v>
      </c>
      <c r="Y338" s="27">
        <v>130</v>
      </c>
      <c r="Z338" s="27">
        <v>0</v>
      </c>
      <c r="AA338" s="27">
        <v>0</v>
      </c>
      <c r="AB338" s="27">
        <v>0</v>
      </c>
      <c r="AD338" s="37">
        <v>0</v>
      </c>
      <c r="AE338" s="37">
        <v>0</v>
      </c>
      <c r="AF338" s="37">
        <v>0</v>
      </c>
      <c r="AG338" s="37">
        <v>0</v>
      </c>
      <c r="AH338" s="37"/>
      <c r="AI338" s="38">
        <f t="shared" ca="1" si="114"/>
        <v>130</v>
      </c>
      <c r="AJ338" s="39">
        <v>3</v>
      </c>
      <c r="AK338" s="40">
        <v>429.14579999999995</v>
      </c>
      <c r="AL338" s="41">
        <v>162</v>
      </c>
      <c r="AM338" s="32">
        <v>461</v>
      </c>
      <c r="AN338" s="38" t="str">
        <f t="shared" si="115"/>
        <v>-</v>
      </c>
      <c r="AO338" s="38" t="str">
        <f t="shared" si="116"/>
        <v>-</v>
      </c>
      <c r="AP338" s="38" t="str">
        <f t="shared" si="117"/>
        <v>-</v>
      </c>
      <c r="AQ338" s="39"/>
      <c r="AR338" s="39"/>
      <c r="AS338" s="39"/>
      <c r="AT338" s="30"/>
      <c r="AU338" s="26"/>
      <c r="AV338" s="1"/>
    </row>
    <row r="339" spans="1:48" ht="15" x14ac:dyDescent="0.25">
      <c r="A339" s="64">
        <v>16</v>
      </c>
      <c r="B339" s="1">
        <v>16</v>
      </c>
      <c r="C339" s="64" t="s">
        <v>605</v>
      </c>
      <c r="D339" s="29" t="s">
        <v>386</v>
      </c>
      <c r="E339" s="29">
        <v>128</v>
      </c>
      <c r="F339" s="27"/>
      <c r="G339" s="27">
        <v>118</v>
      </c>
      <c r="H339" s="27">
        <v>160</v>
      </c>
      <c r="I339" s="27"/>
      <c r="J339" s="27"/>
      <c r="K339" s="32">
        <f t="shared" si="105"/>
        <v>406</v>
      </c>
      <c r="L339" s="32" t="s">
        <v>1133</v>
      </c>
      <c r="M339" s="32"/>
      <c r="N339" s="33">
        <f t="shared" si="106"/>
        <v>406.0333</v>
      </c>
      <c r="O339" s="32">
        <f t="shared" si="107"/>
        <v>3</v>
      </c>
      <c r="P339" s="32">
        <f t="shared" ca="1" si="108"/>
        <v>0</v>
      </c>
      <c r="Q339" s="34" t="s">
        <v>146</v>
      </c>
      <c r="R339" s="35">
        <f t="shared" si="109"/>
        <v>0</v>
      </c>
      <c r="S339" s="36">
        <f t="shared" si="110"/>
        <v>406.17397999999991</v>
      </c>
      <c r="T339" s="36">
        <f t="shared" si="111"/>
        <v>406.17398000000003</v>
      </c>
      <c r="U339" s="35">
        <f t="shared" si="112"/>
        <v>0</v>
      </c>
      <c r="V339" s="35">
        <f t="shared" si="113"/>
        <v>406.17398000000003</v>
      </c>
      <c r="W339" s="29">
        <v>160</v>
      </c>
      <c r="X339" s="27">
        <v>128</v>
      </c>
      <c r="Y339" s="27">
        <v>118</v>
      </c>
      <c r="Z339" s="27">
        <v>0</v>
      </c>
      <c r="AA339" s="27">
        <v>0</v>
      </c>
      <c r="AB339" s="27">
        <v>0</v>
      </c>
      <c r="AD339" s="37">
        <v>0</v>
      </c>
      <c r="AE339" s="37">
        <v>0</v>
      </c>
      <c r="AF339" s="37">
        <v>0</v>
      </c>
      <c r="AG339" s="37">
        <v>0</v>
      </c>
      <c r="AH339" s="37"/>
      <c r="AI339" s="38">
        <f t="shared" ca="1" si="114"/>
        <v>118</v>
      </c>
      <c r="AJ339" s="39">
        <v>3</v>
      </c>
      <c r="AK339" s="40">
        <v>406.14258000000001</v>
      </c>
      <c r="AL339" s="41">
        <v>160</v>
      </c>
      <c r="AM339" s="32">
        <v>448</v>
      </c>
      <c r="AN339" s="38" t="str">
        <f t="shared" si="115"/>
        <v>-</v>
      </c>
      <c r="AO339" s="38" t="str">
        <f t="shared" si="116"/>
        <v>-</v>
      </c>
      <c r="AP339" s="38" t="str">
        <f t="shared" si="117"/>
        <v>-</v>
      </c>
      <c r="AQ339" s="39"/>
      <c r="AR339" s="39"/>
      <c r="AS339" s="39"/>
      <c r="AT339" s="30"/>
      <c r="AU339" s="26"/>
      <c r="AV339" s="1"/>
    </row>
    <row r="340" spans="1:48" ht="15" x14ac:dyDescent="0.25">
      <c r="A340" s="64">
        <v>17</v>
      </c>
      <c r="B340" s="1">
        <v>17</v>
      </c>
      <c r="C340" s="64" t="s">
        <v>606</v>
      </c>
      <c r="D340" s="29" t="s">
        <v>124</v>
      </c>
      <c r="E340" s="29">
        <v>139</v>
      </c>
      <c r="F340" s="27">
        <v>139</v>
      </c>
      <c r="G340" s="27">
        <v>119</v>
      </c>
      <c r="H340" s="27"/>
      <c r="I340" s="27"/>
      <c r="J340" s="27"/>
      <c r="K340" s="32">
        <f t="shared" si="105"/>
        <v>397</v>
      </c>
      <c r="L340" s="32" t="s">
        <v>1133</v>
      </c>
      <c r="M340" s="32"/>
      <c r="N340" s="33">
        <f t="shared" si="106"/>
        <v>397.03339999999997</v>
      </c>
      <c r="O340" s="32">
        <f t="shared" si="107"/>
        <v>3</v>
      </c>
      <c r="P340" s="32">
        <f t="shared" ca="1" si="108"/>
        <v>0</v>
      </c>
      <c r="Q340" s="34" t="s">
        <v>146</v>
      </c>
      <c r="R340" s="35">
        <f t="shared" si="109"/>
        <v>0</v>
      </c>
      <c r="S340" s="36">
        <f t="shared" si="110"/>
        <v>397.15409</v>
      </c>
      <c r="T340" s="36">
        <f t="shared" si="111"/>
        <v>397.15409</v>
      </c>
      <c r="U340" s="35">
        <f t="shared" si="112"/>
        <v>0</v>
      </c>
      <c r="V340" s="35">
        <f t="shared" si="113"/>
        <v>397.15409</v>
      </c>
      <c r="W340" s="29">
        <v>139</v>
      </c>
      <c r="X340" s="27">
        <v>139</v>
      </c>
      <c r="Y340" s="27">
        <v>119</v>
      </c>
      <c r="Z340" s="27">
        <v>0</v>
      </c>
      <c r="AA340" s="27">
        <v>0</v>
      </c>
      <c r="AB340" s="27">
        <v>0</v>
      </c>
      <c r="AD340" s="37">
        <v>0</v>
      </c>
      <c r="AE340" s="37">
        <v>0</v>
      </c>
      <c r="AF340" s="37">
        <v>0</v>
      </c>
      <c r="AG340" s="37">
        <v>0</v>
      </c>
      <c r="AH340" s="37"/>
      <c r="AI340" s="38">
        <f t="shared" ca="1" si="114"/>
        <v>119</v>
      </c>
      <c r="AJ340" s="39">
        <v>3</v>
      </c>
      <c r="AK340" s="40">
        <v>397.12248999999997</v>
      </c>
      <c r="AL340" s="41">
        <v>139</v>
      </c>
      <c r="AM340" s="32">
        <v>417</v>
      </c>
      <c r="AN340" s="38" t="str">
        <f t="shared" si="115"/>
        <v>-</v>
      </c>
      <c r="AO340" s="38" t="str">
        <f t="shared" si="116"/>
        <v>-</v>
      </c>
      <c r="AP340" s="38" t="str">
        <f t="shared" si="117"/>
        <v>-</v>
      </c>
      <c r="AQ340" s="39"/>
      <c r="AR340" s="39"/>
      <c r="AS340" s="39"/>
      <c r="AT340" s="30"/>
      <c r="AU340" s="26"/>
      <c r="AV340" s="1"/>
    </row>
    <row r="341" spans="1:48" ht="15" x14ac:dyDescent="0.25">
      <c r="A341" s="64">
        <v>18</v>
      </c>
      <c r="B341" s="1">
        <v>18</v>
      </c>
      <c r="C341" s="64" t="s">
        <v>607</v>
      </c>
      <c r="D341" s="29" t="s">
        <v>34</v>
      </c>
      <c r="E341" s="29"/>
      <c r="F341" s="27">
        <v>190</v>
      </c>
      <c r="G341" s="27">
        <v>175</v>
      </c>
      <c r="H341" s="27"/>
      <c r="I341" s="27"/>
      <c r="J341" s="27"/>
      <c r="K341" s="32">
        <f t="shared" si="105"/>
        <v>365</v>
      </c>
      <c r="L341" s="32" t="s">
        <v>1133</v>
      </c>
      <c r="M341" s="32"/>
      <c r="N341" s="33">
        <f t="shared" si="106"/>
        <v>365.0335</v>
      </c>
      <c r="O341" s="32">
        <f t="shared" si="107"/>
        <v>2</v>
      </c>
      <c r="P341" s="32">
        <f t="shared" ca="1" si="108"/>
        <v>0</v>
      </c>
      <c r="Q341" s="34" t="s">
        <v>146</v>
      </c>
      <c r="R341" s="35">
        <f t="shared" si="109"/>
        <v>0</v>
      </c>
      <c r="S341" s="36">
        <f t="shared" si="110"/>
        <v>365.20749999999998</v>
      </c>
      <c r="T341" s="36">
        <f t="shared" si="111"/>
        <v>365.20749999999998</v>
      </c>
      <c r="U341" s="35">
        <f t="shared" si="112"/>
        <v>0</v>
      </c>
      <c r="V341" s="35">
        <f t="shared" si="113"/>
        <v>365.20749999999998</v>
      </c>
      <c r="W341" s="29">
        <v>190</v>
      </c>
      <c r="X341" s="27">
        <v>175</v>
      </c>
      <c r="Y341" s="27">
        <v>0</v>
      </c>
      <c r="Z341" s="27">
        <v>0</v>
      </c>
      <c r="AA341" s="27">
        <v>0</v>
      </c>
      <c r="AB341" s="27">
        <v>0</v>
      </c>
      <c r="AD341" s="37">
        <v>0</v>
      </c>
      <c r="AE341" s="37">
        <v>0</v>
      </c>
      <c r="AF341" s="37">
        <v>0</v>
      </c>
      <c r="AG341" s="37">
        <v>0</v>
      </c>
      <c r="AH341" s="37"/>
      <c r="AI341" s="38">
        <f t="shared" ca="1" si="114"/>
        <v>175</v>
      </c>
      <c r="AJ341" s="39">
        <v>2</v>
      </c>
      <c r="AK341" s="40">
        <v>365.1755</v>
      </c>
      <c r="AL341" s="41">
        <v>190</v>
      </c>
      <c r="AM341" s="32">
        <v>555</v>
      </c>
      <c r="AN341" s="38" t="str">
        <f t="shared" si="115"/>
        <v>-</v>
      </c>
      <c r="AO341" s="38" t="str">
        <f t="shared" si="116"/>
        <v>-</v>
      </c>
      <c r="AP341" s="38" t="str">
        <f t="shared" si="117"/>
        <v>-</v>
      </c>
      <c r="AQ341" s="39"/>
      <c r="AR341" s="39"/>
      <c r="AS341" s="39"/>
      <c r="AT341" s="30"/>
      <c r="AU341" s="26"/>
      <c r="AV341" s="1"/>
    </row>
    <row r="342" spans="1:48" ht="15" x14ac:dyDescent="0.25">
      <c r="A342" s="64">
        <v>19</v>
      </c>
      <c r="B342" s="1">
        <v>19</v>
      </c>
      <c r="C342" s="64" t="s">
        <v>608</v>
      </c>
      <c r="D342" s="29" t="s">
        <v>56</v>
      </c>
      <c r="E342" s="29">
        <v>170</v>
      </c>
      <c r="F342" s="27">
        <v>174</v>
      </c>
      <c r="G342" s="27"/>
      <c r="H342" s="27"/>
      <c r="I342" s="27"/>
      <c r="J342" s="27"/>
      <c r="K342" s="32">
        <f t="shared" si="105"/>
        <v>344</v>
      </c>
      <c r="L342" s="32" t="s">
        <v>1133</v>
      </c>
      <c r="M342" s="32"/>
      <c r="N342" s="33">
        <f t="shared" si="106"/>
        <v>344.03359999999998</v>
      </c>
      <c r="O342" s="32">
        <f t="shared" si="107"/>
        <v>2</v>
      </c>
      <c r="P342" s="32">
        <f t="shared" ca="1" si="108"/>
        <v>0</v>
      </c>
      <c r="Q342" s="34" t="s">
        <v>146</v>
      </c>
      <c r="R342" s="35">
        <f t="shared" si="109"/>
        <v>0</v>
      </c>
      <c r="S342" s="36">
        <f t="shared" si="110"/>
        <v>344.19099999999997</v>
      </c>
      <c r="T342" s="36">
        <f t="shared" si="111"/>
        <v>344.19099999999997</v>
      </c>
      <c r="U342" s="35">
        <f t="shared" si="112"/>
        <v>0</v>
      </c>
      <c r="V342" s="35">
        <f t="shared" si="113"/>
        <v>344.19099999999997</v>
      </c>
      <c r="W342" s="29">
        <v>174</v>
      </c>
      <c r="X342" s="27">
        <v>170</v>
      </c>
      <c r="Y342" s="27">
        <v>0</v>
      </c>
      <c r="Z342" s="27">
        <v>0</v>
      </c>
      <c r="AA342" s="27">
        <v>0</v>
      </c>
      <c r="AB342" s="27">
        <v>0</v>
      </c>
      <c r="AD342" s="37">
        <v>0</v>
      </c>
      <c r="AE342" s="37">
        <v>0</v>
      </c>
      <c r="AF342" s="37">
        <v>0</v>
      </c>
      <c r="AG342" s="37">
        <v>0</v>
      </c>
      <c r="AH342" s="37"/>
      <c r="AI342" s="38">
        <f t="shared" ca="1" si="114"/>
        <v>0</v>
      </c>
      <c r="AJ342" s="39">
        <v>2</v>
      </c>
      <c r="AK342" s="40">
        <v>344.15889999999996</v>
      </c>
      <c r="AL342" s="41">
        <v>174</v>
      </c>
      <c r="AM342" s="32">
        <v>518</v>
      </c>
      <c r="AN342" s="38" t="str">
        <f t="shared" si="115"/>
        <v>-</v>
      </c>
      <c r="AO342" s="38" t="str">
        <f t="shared" si="116"/>
        <v>-</v>
      </c>
      <c r="AP342" s="38" t="str">
        <f t="shared" si="117"/>
        <v>-</v>
      </c>
      <c r="AQ342" s="39"/>
      <c r="AR342" s="39"/>
      <c r="AS342" s="39"/>
      <c r="AT342" s="30"/>
      <c r="AU342" s="26"/>
      <c r="AV342" s="1"/>
    </row>
    <row r="343" spans="1:48" ht="15" x14ac:dyDescent="0.25">
      <c r="A343" s="64">
        <v>20</v>
      </c>
      <c r="B343" s="1">
        <v>20</v>
      </c>
      <c r="C343" s="64" t="s">
        <v>609</v>
      </c>
      <c r="D343" s="29" t="s">
        <v>85</v>
      </c>
      <c r="E343" s="29"/>
      <c r="F343" s="27">
        <v>162</v>
      </c>
      <c r="G343" s="27">
        <v>150</v>
      </c>
      <c r="H343" s="27"/>
      <c r="I343" s="27"/>
      <c r="J343" s="27"/>
      <c r="K343" s="32">
        <f t="shared" si="105"/>
        <v>312</v>
      </c>
      <c r="L343" s="32" t="s">
        <v>1133</v>
      </c>
      <c r="M343" s="32"/>
      <c r="N343" s="33">
        <f t="shared" si="106"/>
        <v>312.03370000000001</v>
      </c>
      <c r="O343" s="32">
        <f t="shared" si="107"/>
        <v>2</v>
      </c>
      <c r="P343" s="32">
        <f t="shared" ca="1" si="108"/>
        <v>0</v>
      </c>
      <c r="Q343" s="34" t="s">
        <v>146</v>
      </c>
      <c r="R343" s="35">
        <f t="shared" si="109"/>
        <v>0</v>
      </c>
      <c r="S343" s="36">
        <f t="shared" si="110"/>
        <v>312.17699999999996</v>
      </c>
      <c r="T343" s="36">
        <f t="shared" si="111"/>
        <v>312.17699999999996</v>
      </c>
      <c r="U343" s="35">
        <f t="shared" si="112"/>
        <v>0</v>
      </c>
      <c r="V343" s="35">
        <f t="shared" si="113"/>
        <v>312.17699999999996</v>
      </c>
      <c r="W343" s="29">
        <v>162</v>
      </c>
      <c r="X343" s="27">
        <v>150</v>
      </c>
      <c r="Y343" s="27">
        <v>0</v>
      </c>
      <c r="Z343" s="27">
        <v>0</v>
      </c>
      <c r="AA343" s="27">
        <v>0</v>
      </c>
      <c r="AB343" s="27">
        <v>0</v>
      </c>
      <c r="AD343" s="37">
        <v>0</v>
      </c>
      <c r="AE343" s="37">
        <v>0</v>
      </c>
      <c r="AF343" s="37">
        <v>0</v>
      </c>
      <c r="AG343" s="37">
        <v>0</v>
      </c>
      <c r="AH343" s="37"/>
      <c r="AI343" s="38">
        <f t="shared" ca="1" si="114"/>
        <v>150</v>
      </c>
      <c r="AJ343" s="39">
        <v>2</v>
      </c>
      <c r="AK343" s="40">
        <v>312.14479999999998</v>
      </c>
      <c r="AL343" s="41">
        <v>162</v>
      </c>
      <c r="AM343" s="32">
        <v>474</v>
      </c>
      <c r="AN343" s="38" t="str">
        <f t="shared" si="115"/>
        <v>-</v>
      </c>
      <c r="AO343" s="38" t="str">
        <f t="shared" si="116"/>
        <v>-</v>
      </c>
      <c r="AP343" s="38" t="str">
        <f t="shared" si="117"/>
        <v>-</v>
      </c>
      <c r="AQ343" s="39"/>
      <c r="AR343" s="39"/>
      <c r="AS343" s="39"/>
      <c r="AT343" s="30"/>
      <c r="AU343" s="26"/>
      <c r="AV343" s="1"/>
    </row>
    <row r="344" spans="1:48" ht="15" x14ac:dyDescent="0.25">
      <c r="A344" s="64">
        <v>21</v>
      </c>
      <c r="B344" s="1" t="s">
        <v>38</v>
      </c>
      <c r="C344" s="64" t="s">
        <v>610</v>
      </c>
      <c r="D344" s="29" t="s">
        <v>92</v>
      </c>
      <c r="E344" s="29">
        <v>117</v>
      </c>
      <c r="F344" s="27">
        <v>123</v>
      </c>
      <c r="G344" s="27"/>
      <c r="H344" s="27"/>
      <c r="I344" s="27"/>
      <c r="J344" s="27"/>
      <c r="K344" s="32">
        <f t="shared" si="105"/>
        <v>240</v>
      </c>
      <c r="L344" s="32" t="s">
        <v>1200</v>
      </c>
      <c r="M344" s="32"/>
      <c r="N344" s="33">
        <f t="shared" si="106"/>
        <v>240.03380000000001</v>
      </c>
      <c r="O344" s="32">
        <f t="shared" si="107"/>
        <v>2</v>
      </c>
      <c r="P344" s="32">
        <f t="shared" ca="1" si="108"/>
        <v>0</v>
      </c>
      <c r="Q344" s="34" t="s">
        <v>146</v>
      </c>
      <c r="R344" s="35">
        <f t="shared" si="109"/>
        <v>0</v>
      </c>
      <c r="S344" s="36">
        <f t="shared" si="110"/>
        <v>240.13470000000001</v>
      </c>
      <c r="T344" s="36">
        <f t="shared" si="111"/>
        <v>240.13469999999998</v>
      </c>
      <c r="U344" s="35">
        <f t="shared" si="112"/>
        <v>0</v>
      </c>
      <c r="V344" s="35">
        <f t="shared" si="113"/>
        <v>240.13469999999998</v>
      </c>
      <c r="W344" s="29">
        <v>123</v>
      </c>
      <c r="X344" s="27">
        <v>117</v>
      </c>
      <c r="Y344" s="27">
        <v>0</v>
      </c>
      <c r="Z344" s="27">
        <v>0</v>
      </c>
      <c r="AA344" s="27">
        <v>0</v>
      </c>
      <c r="AB344" s="27">
        <v>0</v>
      </c>
      <c r="AD344" s="37">
        <v>0</v>
      </c>
      <c r="AE344" s="37">
        <v>0</v>
      </c>
      <c r="AF344" s="37">
        <v>0</v>
      </c>
      <c r="AG344" s="37">
        <v>0</v>
      </c>
      <c r="AH344" s="37"/>
      <c r="AI344" s="38">
        <f t="shared" ca="1" si="114"/>
        <v>0</v>
      </c>
      <c r="AJ344" s="39">
        <v>2</v>
      </c>
      <c r="AK344" s="40">
        <v>240.10209999999998</v>
      </c>
      <c r="AL344" s="41">
        <v>123</v>
      </c>
      <c r="AM344" s="32">
        <v>0</v>
      </c>
      <c r="AN344" s="38" t="str">
        <f t="shared" si="115"/>
        <v>-</v>
      </c>
      <c r="AO344" s="38" t="str">
        <f t="shared" si="116"/>
        <v>-</v>
      </c>
      <c r="AP344" s="38" t="str">
        <f t="shared" si="117"/>
        <v>-</v>
      </c>
      <c r="AQ344" s="39"/>
      <c r="AR344" s="39"/>
      <c r="AS344" s="39"/>
      <c r="AT344" s="30"/>
      <c r="AU344" s="26"/>
      <c r="AV344" s="1"/>
    </row>
    <row r="345" spans="1:48" ht="15" x14ac:dyDescent="0.25">
      <c r="A345" s="64">
        <v>22</v>
      </c>
      <c r="B345" s="1">
        <v>21</v>
      </c>
      <c r="C345" s="64" t="s">
        <v>206</v>
      </c>
      <c r="D345" s="29" t="s">
        <v>52</v>
      </c>
      <c r="E345" s="29"/>
      <c r="F345" s="27"/>
      <c r="G345" s="27"/>
      <c r="H345" s="27"/>
      <c r="I345" s="27">
        <v>230</v>
      </c>
      <c r="J345" s="27"/>
      <c r="K345" s="32">
        <f t="shared" si="105"/>
        <v>230</v>
      </c>
      <c r="L345" s="32" t="s">
        <v>1133</v>
      </c>
      <c r="M345" s="32"/>
      <c r="N345" s="33">
        <f t="shared" si="106"/>
        <v>230.03389999999999</v>
      </c>
      <c r="O345" s="32">
        <f t="shared" si="107"/>
        <v>1</v>
      </c>
      <c r="P345" s="32" t="str">
        <f t="shared" ca="1" si="108"/>
        <v>Y</v>
      </c>
      <c r="Q345" s="34" t="s">
        <v>146</v>
      </c>
      <c r="R345" s="35">
        <f t="shared" si="109"/>
        <v>0</v>
      </c>
      <c r="S345" s="36">
        <f t="shared" si="110"/>
        <v>230.22999999999996</v>
      </c>
      <c r="T345" s="36">
        <f t="shared" si="111"/>
        <v>230.23</v>
      </c>
      <c r="U345" s="35">
        <f t="shared" si="112"/>
        <v>0</v>
      </c>
      <c r="V345" s="35">
        <f t="shared" si="113"/>
        <v>230.23</v>
      </c>
      <c r="W345" s="29">
        <v>230</v>
      </c>
      <c r="X345" s="27">
        <v>0</v>
      </c>
      <c r="Y345" s="27">
        <v>0</v>
      </c>
      <c r="Z345" s="27">
        <v>0</v>
      </c>
      <c r="AA345" s="27">
        <v>0</v>
      </c>
      <c r="AB345" s="27">
        <v>0</v>
      </c>
      <c r="AD345" s="37"/>
      <c r="AE345" s="37"/>
      <c r="AF345" s="37"/>
      <c r="AG345" s="37"/>
      <c r="AH345" s="37"/>
      <c r="AI345" s="38">
        <f t="shared" ca="1" si="114"/>
        <v>0</v>
      </c>
      <c r="AJ345" s="39"/>
      <c r="AK345" s="40"/>
      <c r="AL345" s="41"/>
      <c r="AM345" s="32"/>
      <c r="AN345" s="38" t="str">
        <f t="shared" si="115"/>
        <v>-</v>
      </c>
      <c r="AO345" s="38" t="str">
        <f t="shared" si="116"/>
        <v>-</v>
      </c>
      <c r="AP345" s="38" t="str">
        <f t="shared" si="117"/>
        <v>-</v>
      </c>
      <c r="AQ345" s="39"/>
      <c r="AR345" s="39"/>
      <c r="AS345" s="39"/>
      <c r="AT345" s="30"/>
      <c r="AU345" s="26"/>
      <c r="AV345" s="1"/>
    </row>
    <row r="346" spans="1:48" ht="15" x14ac:dyDescent="0.25">
      <c r="A346" s="64">
        <v>23</v>
      </c>
      <c r="B346" s="1">
        <v>22</v>
      </c>
      <c r="C346" s="64" t="s">
        <v>611</v>
      </c>
      <c r="D346" s="29" t="s">
        <v>19</v>
      </c>
      <c r="E346" s="29"/>
      <c r="F346" s="27">
        <v>169</v>
      </c>
      <c r="G346" s="27"/>
      <c r="H346" s="27"/>
      <c r="I346" s="27"/>
      <c r="J346" s="27"/>
      <c r="K346" s="32">
        <f t="shared" si="105"/>
        <v>169</v>
      </c>
      <c r="L346" s="32" t="s">
        <v>1133</v>
      </c>
      <c r="M346" s="32"/>
      <c r="N346" s="33">
        <f t="shared" si="106"/>
        <v>169.03399999999999</v>
      </c>
      <c r="O346" s="32">
        <f t="shared" si="107"/>
        <v>1</v>
      </c>
      <c r="P346" s="32">
        <f t="shared" ca="1" si="108"/>
        <v>0</v>
      </c>
      <c r="Q346" s="34" t="s">
        <v>146</v>
      </c>
      <c r="R346" s="35">
        <f t="shared" si="109"/>
        <v>0</v>
      </c>
      <c r="S346" s="36">
        <f t="shared" si="110"/>
        <v>169.16899999999998</v>
      </c>
      <c r="T346" s="36">
        <f t="shared" si="111"/>
        <v>169.16900000000001</v>
      </c>
      <c r="U346" s="35">
        <f t="shared" si="112"/>
        <v>0</v>
      </c>
      <c r="V346" s="35">
        <f t="shared" si="113"/>
        <v>169.16900000000001</v>
      </c>
      <c r="W346" s="29">
        <v>169</v>
      </c>
      <c r="X346" s="27">
        <v>0</v>
      </c>
      <c r="Y346" s="27">
        <v>0</v>
      </c>
      <c r="Z346" s="27">
        <v>0</v>
      </c>
      <c r="AA346" s="27">
        <v>0</v>
      </c>
      <c r="AB346" s="27">
        <v>0</v>
      </c>
      <c r="AD346" s="37">
        <v>0</v>
      </c>
      <c r="AE346" s="37">
        <v>0</v>
      </c>
      <c r="AF346" s="37">
        <v>0</v>
      </c>
      <c r="AG346" s="37">
        <v>0</v>
      </c>
      <c r="AH346" s="37"/>
      <c r="AI346" s="38">
        <f t="shared" ca="1" si="114"/>
        <v>0</v>
      </c>
      <c r="AJ346" s="39">
        <v>1</v>
      </c>
      <c r="AK346" s="40">
        <v>169.13630000000001</v>
      </c>
      <c r="AL346" s="41">
        <v>169</v>
      </c>
      <c r="AM346" s="32">
        <v>338</v>
      </c>
      <c r="AN346" s="38" t="str">
        <f t="shared" si="115"/>
        <v>-</v>
      </c>
      <c r="AO346" s="38" t="str">
        <f t="shared" si="116"/>
        <v>-</v>
      </c>
      <c r="AP346" s="38" t="str">
        <f t="shared" si="117"/>
        <v>-</v>
      </c>
      <c r="AQ346" s="39"/>
      <c r="AR346" s="39"/>
      <c r="AS346" s="39"/>
      <c r="AT346" s="30"/>
      <c r="AU346" s="26"/>
      <c r="AV346" s="1"/>
    </row>
    <row r="347" spans="1:48" ht="15" x14ac:dyDescent="0.25">
      <c r="A347" s="64">
        <v>24</v>
      </c>
      <c r="B347" s="1">
        <v>23</v>
      </c>
      <c r="C347" s="64" t="s">
        <v>612</v>
      </c>
      <c r="D347" s="29" t="s">
        <v>56</v>
      </c>
      <c r="E347" s="29">
        <v>140</v>
      </c>
      <c r="F347" s="27"/>
      <c r="G347" s="27"/>
      <c r="H347" s="27"/>
      <c r="I347" s="27"/>
      <c r="J347" s="27"/>
      <c r="K347" s="32">
        <f t="shared" si="105"/>
        <v>140</v>
      </c>
      <c r="L347" s="32" t="s">
        <v>1133</v>
      </c>
      <c r="M347" s="32"/>
      <c r="N347" s="33">
        <f t="shared" si="106"/>
        <v>140.0341</v>
      </c>
      <c r="O347" s="32">
        <f t="shared" si="107"/>
        <v>1</v>
      </c>
      <c r="P347" s="32">
        <f t="shared" ca="1" si="108"/>
        <v>0</v>
      </c>
      <c r="Q347" s="34" t="s">
        <v>146</v>
      </c>
      <c r="R347" s="35">
        <f t="shared" si="109"/>
        <v>0</v>
      </c>
      <c r="S347" s="36">
        <f t="shared" si="110"/>
        <v>140.13999999999999</v>
      </c>
      <c r="T347" s="36">
        <f t="shared" si="111"/>
        <v>140.13999999999999</v>
      </c>
      <c r="U347" s="35">
        <f t="shared" si="112"/>
        <v>0</v>
      </c>
      <c r="V347" s="35">
        <f t="shared" si="113"/>
        <v>140.13999999999999</v>
      </c>
      <c r="W347" s="29">
        <v>140</v>
      </c>
      <c r="X347" s="27">
        <v>0</v>
      </c>
      <c r="Y347" s="27">
        <v>0</v>
      </c>
      <c r="Z347" s="27">
        <v>0</v>
      </c>
      <c r="AA347" s="27">
        <v>0</v>
      </c>
      <c r="AB347" s="27">
        <v>0</v>
      </c>
      <c r="AD347" s="37">
        <v>0</v>
      </c>
      <c r="AE347" s="37">
        <v>0</v>
      </c>
      <c r="AF347" s="37">
        <v>0</v>
      </c>
      <c r="AG347" s="37">
        <v>0</v>
      </c>
      <c r="AH347" s="37"/>
      <c r="AI347" s="38">
        <f t="shared" ca="1" si="114"/>
        <v>0</v>
      </c>
      <c r="AJ347" s="39">
        <v>1</v>
      </c>
      <c r="AK347" s="40">
        <v>140.10719999999998</v>
      </c>
      <c r="AL347" s="41">
        <v>140</v>
      </c>
      <c r="AM347" s="32">
        <v>280</v>
      </c>
      <c r="AN347" s="38" t="str">
        <f t="shared" si="115"/>
        <v>-</v>
      </c>
      <c r="AO347" s="38" t="str">
        <f t="shared" si="116"/>
        <v>-</v>
      </c>
      <c r="AP347" s="38" t="str">
        <f t="shared" si="117"/>
        <v>-</v>
      </c>
      <c r="AQ347" s="39"/>
      <c r="AR347" s="39"/>
      <c r="AS347" s="39"/>
      <c r="AT347" s="30"/>
      <c r="AU347" s="26"/>
      <c r="AV347" s="1"/>
    </row>
    <row r="348" spans="1:48" ht="15" x14ac:dyDescent="0.25">
      <c r="A348" s="64">
        <v>25</v>
      </c>
      <c r="B348" s="1" t="s">
        <v>38</v>
      </c>
      <c r="C348" s="64" t="s">
        <v>613</v>
      </c>
      <c r="D348" s="29" t="s">
        <v>92</v>
      </c>
      <c r="E348" s="29">
        <v>110</v>
      </c>
      <c r="F348" s="27"/>
      <c r="G348" s="27"/>
      <c r="H348" s="27"/>
      <c r="I348" s="27"/>
      <c r="J348" s="27"/>
      <c r="K348" s="32">
        <f t="shared" si="105"/>
        <v>110</v>
      </c>
      <c r="L348" s="32" t="s">
        <v>1200</v>
      </c>
      <c r="M348" s="32"/>
      <c r="N348" s="33">
        <f t="shared" si="106"/>
        <v>110.0342</v>
      </c>
      <c r="O348" s="32">
        <f t="shared" si="107"/>
        <v>1</v>
      </c>
      <c r="P348" s="32">
        <f t="shared" ca="1" si="108"/>
        <v>0</v>
      </c>
      <c r="Q348" s="34" t="s">
        <v>146</v>
      </c>
      <c r="R348" s="35">
        <f t="shared" si="109"/>
        <v>0</v>
      </c>
      <c r="S348" s="36">
        <f t="shared" si="110"/>
        <v>110.10999999999999</v>
      </c>
      <c r="T348" s="36">
        <f t="shared" si="111"/>
        <v>110.11</v>
      </c>
      <c r="U348" s="35">
        <f t="shared" si="112"/>
        <v>0</v>
      </c>
      <c r="V348" s="35">
        <f t="shared" si="113"/>
        <v>110.11</v>
      </c>
      <c r="W348" s="29">
        <v>110</v>
      </c>
      <c r="X348" s="27">
        <v>0</v>
      </c>
      <c r="Y348" s="27">
        <v>0</v>
      </c>
      <c r="Z348" s="27">
        <v>0</v>
      </c>
      <c r="AA348" s="27">
        <v>0</v>
      </c>
      <c r="AB348" s="27">
        <v>0</v>
      </c>
      <c r="AD348" s="37">
        <v>0</v>
      </c>
      <c r="AE348" s="37">
        <v>0</v>
      </c>
      <c r="AF348" s="37">
        <v>0</v>
      </c>
      <c r="AG348" s="37">
        <v>0</v>
      </c>
      <c r="AH348" s="37"/>
      <c r="AI348" s="38">
        <f t="shared" ca="1" si="114"/>
        <v>0</v>
      </c>
      <c r="AJ348" s="39">
        <v>1</v>
      </c>
      <c r="AK348" s="40">
        <v>110.0771</v>
      </c>
      <c r="AL348" s="41">
        <v>110</v>
      </c>
      <c r="AM348" s="32">
        <v>0</v>
      </c>
      <c r="AN348" s="38" t="str">
        <f t="shared" si="115"/>
        <v>-</v>
      </c>
      <c r="AO348" s="38" t="str">
        <f t="shared" si="116"/>
        <v>-</v>
      </c>
      <c r="AP348" s="38" t="str">
        <f t="shared" si="117"/>
        <v>-</v>
      </c>
      <c r="AQ348" s="39"/>
      <c r="AR348" s="39"/>
      <c r="AS348" s="39"/>
      <c r="AT348" s="30"/>
      <c r="AU348" s="26"/>
      <c r="AV348" s="1"/>
    </row>
    <row r="349" spans="1:48" ht="15" x14ac:dyDescent="0.25">
      <c r="A349" s="64">
        <v>26</v>
      </c>
      <c r="B349" s="1">
        <v>24</v>
      </c>
      <c r="C349" s="64" t="s">
        <v>614</v>
      </c>
      <c r="D349" s="29" t="s">
        <v>85</v>
      </c>
      <c r="E349" s="29"/>
      <c r="F349" s="27"/>
      <c r="G349" s="27">
        <v>94</v>
      </c>
      <c r="H349" s="27"/>
      <c r="I349" s="27"/>
      <c r="J349" s="27"/>
      <c r="K349" s="32">
        <f t="shared" si="105"/>
        <v>94</v>
      </c>
      <c r="L349" s="32" t="s">
        <v>1133</v>
      </c>
      <c r="M349" s="32"/>
      <c r="N349" s="33">
        <f t="shared" si="106"/>
        <v>94.034300000000002</v>
      </c>
      <c r="O349" s="32">
        <f t="shared" si="107"/>
        <v>1</v>
      </c>
      <c r="P349" s="32">
        <f t="shared" ca="1" si="108"/>
        <v>0</v>
      </c>
      <c r="Q349" s="34" t="s">
        <v>146</v>
      </c>
      <c r="R349" s="35">
        <f t="shared" si="109"/>
        <v>0</v>
      </c>
      <c r="S349" s="36">
        <f t="shared" si="110"/>
        <v>94.093999999999994</v>
      </c>
      <c r="T349" s="36">
        <f t="shared" si="111"/>
        <v>94.093999999999994</v>
      </c>
      <c r="U349" s="35">
        <f t="shared" si="112"/>
        <v>0</v>
      </c>
      <c r="V349" s="35">
        <f t="shared" si="113"/>
        <v>94.093999999999994</v>
      </c>
      <c r="W349" s="29">
        <v>94</v>
      </c>
      <c r="X349" s="27">
        <v>0</v>
      </c>
      <c r="Y349" s="27">
        <v>0</v>
      </c>
      <c r="Z349" s="27">
        <v>0</v>
      </c>
      <c r="AA349" s="27">
        <v>0</v>
      </c>
      <c r="AB349" s="27">
        <v>0</v>
      </c>
      <c r="AD349" s="37">
        <v>0</v>
      </c>
      <c r="AE349" s="37">
        <v>0</v>
      </c>
      <c r="AF349" s="37">
        <v>0</v>
      </c>
      <c r="AG349" s="37">
        <v>0</v>
      </c>
      <c r="AH349" s="37"/>
      <c r="AI349" s="38">
        <f t="shared" ca="1" si="114"/>
        <v>94</v>
      </c>
      <c r="AJ349" s="39">
        <v>1</v>
      </c>
      <c r="AK349" s="40">
        <v>94.060999999999993</v>
      </c>
      <c r="AL349" s="41">
        <v>94</v>
      </c>
      <c r="AM349" s="32">
        <v>188</v>
      </c>
      <c r="AN349" s="38" t="str">
        <f t="shared" si="115"/>
        <v>-</v>
      </c>
      <c r="AO349" s="38" t="str">
        <f t="shared" si="116"/>
        <v>-</v>
      </c>
      <c r="AP349" s="38" t="str">
        <f t="shared" si="117"/>
        <v>-</v>
      </c>
      <c r="AQ349" s="39"/>
      <c r="AR349" s="39"/>
      <c r="AS349" s="39"/>
      <c r="AT349" s="30"/>
      <c r="AU349" s="26"/>
      <c r="AV349" s="1"/>
    </row>
    <row r="350" spans="1:48" ht="5.0999999999999996" customHeight="1" x14ac:dyDescent="0.2">
      <c r="D350" s="27"/>
      <c r="E350" s="27"/>
      <c r="F350" s="27"/>
      <c r="G350" s="27"/>
      <c r="H350" s="27"/>
      <c r="I350" s="27"/>
      <c r="J350" s="27"/>
      <c r="K350" s="32"/>
      <c r="L350" s="27"/>
      <c r="M350" s="27"/>
      <c r="N350" s="32"/>
      <c r="O350" s="27"/>
      <c r="P350" s="27"/>
      <c r="R350" s="65"/>
      <c r="S350" s="65"/>
      <c r="T350" s="65"/>
      <c r="U350" s="65"/>
      <c r="V350" s="35"/>
      <c r="W350" s="32"/>
      <c r="X350" s="32"/>
      <c r="Y350" s="32"/>
      <c r="Z350" s="32"/>
      <c r="AA350" s="32"/>
      <c r="AB350" s="32"/>
      <c r="AL350" s="26"/>
      <c r="AM350" s="26"/>
      <c r="AN350" s="41"/>
      <c r="AO350" s="41"/>
      <c r="AP350" s="41"/>
      <c r="AQ350" s="41"/>
      <c r="AR350" s="41"/>
      <c r="AS350" s="41"/>
      <c r="AT350" s="30"/>
      <c r="AU350" s="26"/>
      <c r="AV350" s="1"/>
    </row>
    <row r="351" spans="1:48" x14ac:dyDescent="0.2">
      <c r="D351" s="27"/>
      <c r="E351" s="27"/>
      <c r="F351" s="27"/>
      <c r="G351" s="27"/>
      <c r="H351" s="27"/>
      <c r="I351" s="27"/>
      <c r="J351" s="27"/>
      <c r="K351" s="32"/>
      <c r="L351" s="27"/>
      <c r="M351" s="27"/>
      <c r="N351" s="32"/>
      <c r="O351" s="27"/>
      <c r="P351" s="27"/>
      <c r="R351" s="65"/>
      <c r="S351" s="65"/>
      <c r="T351" s="65"/>
      <c r="U351" s="65"/>
      <c r="V351" s="35"/>
      <c r="W351" s="32"/>
      <c r="X351" s="32"/>
      <c r="Y351" s="32"/>
      <c r="Z351" s="32"/>
      <c r="AA351" s="32"/>
      <c r="AB351" s="32"/>
      <c r="AL351" s="26"/>
      <c r="AM351" s="26"/>
      <c r="AN351" s="41"/>
      <c r="AO351" s="41"/>
      <c r="AP351" s="41"/>
      <c r="AQ351" s="41"/>
      <c r="AR351" s="41"/>
      <c r="AS351" s="41"/>
      <c r="AT351" s="30"/>
      <c r="AU351" s="26"/>
      <c r="AV351" s="1"/>
    </row>
    <row r="352" spans="1:48" ht="15" x14ac:dyDescent="0.25">
      <c r="A352" s="63"/>
      <c r="B352" s="63"/>
      <c r="C352" s="63" t="s">
        <v>154</v>
      </c>
      <c r="D352" s="27"/>
      <c r="E352" s="27"/>
      <c r="F352" s="27"/>
      <c r="G352" s="27"/>
      <c r="H352" s="27"/>
      <c r="I352" s="27"/>
      <c r="J352" s="27"/>
      <c r="K352" s="32"/>
      <c r="L352" s="27"/>
      <c r="M352" s="27"/>
      <c r="N352" s="32"/>
      <c r="O352" s="27"/>
      <c r="P352" s="27"/>
      <c r="Q352" s="56" t="str">
        <f>C352</f>
        <v>M70</v>
      </c>
      <c r="R352" s="65"/>
      <c r="S352" s="65"/>
      <c r="T352" s="65"/>
      <c r="U352" s="65"/>
      <c r="V352" s="35"/>
      <c r="W352" s="32"/>
      <c r="X352" s="32"/>
      <c r="Y352" s="32"/>
      <c r="Z352" s="32"/>
      <c r="AA352" s="32"/>
      <c r="AB352" s="32"/>
      <c r="AL352" s="26"/>
      <c r="AM352" s="26"/>
      <c r="AN352" s="41"/>
      <c r="AO352" s="41"/>
      <c r="AP352" s="41"/>
      <c r="AQ352" s="41">
        <v>605</v>
      </c>
      <c r="AR352" s="41">
        <v>471</v>
      </c>
      <c r="AS352" s="41">
        <v>466</v>
      </c>
      <c r="AT352" s="30"/>
      <c r="AU352" s="26"/>
      <c r="AV352" s="1"/>
    </row>
    <row r="353" spans="1:48" ht="15" x14ac:dyDescent="0.25">
      <c r="A353" s="64">
        <v>1</v>
      </c>
      <c r="B353" s="64">
        <v>1</v>
      </c>
      <c r="C353" s="64" t="s">
        <v>153</v>
      </c>
      <c r="D353" s="29" t="s">
        <v>85</v>
      </c>
      <c r="E353" s="29">
        <v>191</v>
      </c>
      <c r="F353" s="27">
        <v>211</v>
      </c>
      <c r="G353" s="27">
        <v>185</v>
      </c>
      <c r="H353" s="27">
        <v>203</v>
      </c>
      <c r="I353" s="27">
        <v>253</v>
      </c>
      <c r="J353" s="27"/>
      <c r="K353" s="32">
        <f t="shared" ref="K353:K365" si="118">IFERROR(LARGE(E353:J353,1),0)+IF($D$5&gt;=2,IFERROR(LARGE(E353:J353,2),0),0)+IF($D$5&gt;=3,IFERROR(LARGE(E353:J353,3),0),0)+IF($D$5&gt;=4,IFERROR(LARGE(E353:J353,4),0),0)+IF($D$5&gt;=5,IFERROR(LARGE(E353:J353,5),0),0)+IF($D$5&gt;=6,IFERROR(LARGE(E353:J353,6),0),0)</f>
        <v>667</v>
      </c>
      <c r="L353" s="32" t="s">
        <v>1133</v>
      </c>
      <c r="M353" s="32" t="s">
        <v>615</v>
      </c>
      <c r="N353" s="33">
        <f t="shared" ref="N353:N365" si="119">K353+(ROW(K353)-ROW(K$6))/10000</f>
        <v>667.03470000000004</v>
      </c>
      <c r="O353" s="32">
        <f t="shared" ref="O353:O365" si="120">COUNT(E353:J353)</f>
        <v>5</v>
      </c>
      <c r="P353" s="32">
        <f t="shared" ref="P353:P365" ca="1" si="121">IF(AND(O353=1,OFFSET(D353,0,P$3)&gt;0),"Y",0)</f>
        <v>0</v>
      </c>
      <c r="Q353" s="34" t="s">
        <v>154</v>
      </c>
      <c r="R353" s="35">
        <f t="shared" ref="R353:R365" si="122">1-(Q353=Q352)</f>
        <v>0</v>
      </c>
      <c r="S353" s="36">
        <f t="shared" ref="S353:S365" si="123">IFERROR(LARGE(E353:J353,1),0)*1.001+IF($D$5&gt;=2,IFERROR(LARGE(E353:J353,2),0),0)*1.0001+IF($D$5&gt;=3,IFERROR(LARGE(E353:J353,3),0),0)*1.00001+IF($D$5&gt;=4,IFERROR(LARGE(E353:J353,4),0),0)*1.000001+IF($D$5&gt;=5,IFERROR(LARGE(E353:J353,5),0),0)*1.0000001+IF($D$5&gt;=6,IFERROR(LARGE(E353:J353,6),0),0)*1.00000001</f>
        <v>667.27612999999997</v>
      </c>
      <c r="T353" s="36">
        <f t="shared" ref="T353:T365" si="124">K353+W353/1000+IF($D$5&gt;=2,X353/10000,0)+IF($D$5&gt;=3,Y353/100000,0)+IF($D$5&gt;=4,Z353/1000000,0)+IF($D$5&gt;=5,AA353/10000000,0)+IF($D$5&gt;=6,AB353/100000000,0)</f>
        <v>667.27613000000008</v>
      </c>
      <c r="U353" s="35">
        <f t="shared" ref="U353:U365" si="125">1-(S353=T353)</f>
        <v>0</v>
      </c>
      <c r="V353" s="35">
        <f t="shared" ref="V353:V365" si="126">K353+W353/1000+X353/10000+Y353/100000+Z353/1000000+AA353/10000000+AB353/100000000</f>
        <v>667.27633950000006</v>
      </c>
      <c r="W353" s="29">
        <v>253</v>
      </c>
      <c r="X353" s="27">
        <v>211</v>
      </c>
      <c r="Y353" s="27">
        <v>203</v>
      </c>
      <c r="Z353" s="27">
        <v>191</v>
      </c>
      <c r="AA353" s="27">
        <v>185</v>
      </c>
      <c r="AB353" s="27">
        <v>0</v>
      </c>
      <c r="AD353" s="37">
        <v>0</v>
      </c>
      <c r="AE353" s="37">
        <v>0</v>
      </c>
      <c r="AF353" s="37">
        <v>0</v>
      </c>
      <c r="AG353" s="37">
        <v>0</v>
      </c>
      <c r="AH353" s="37"/>
      <c r="AI353" s="38">
        <f t="shared" ref="AI353:AI365" ca="1" si="127">OFFSET(E353,0,AI$5-1)</f>
        <v>185</v>
      </c>
      <c r="AJ353" s="39">
        <v>4</v>
      </c>
      <c r="AK353" s="40">
        <v>605.19999499999994</v>
      </c>
      <c r="AL353" s="41">
        <v>211</v>
      </c>
      <c r="AM353" s="32">
        <v>625</v>
      </c>
      <c r="AN353" s="38" t="str">
        <f t="shared" ref="AN353:AN365" si="128">IF(AND($AD353="Query O/s",AQ353&lt;&gt;""),AQ353,"-")</f>
        <v>-</v>
      </c>
      <c r="AO353" s="38" t="str">
        <f t="shared" ref="AO353:AO365" si="129">IF(AND($AD353="Query O/s",AR353&lt;&gt;""),AR353,"-")</f>
        <v>-</v>
      </c>
      <c r="AP353" s="38" t="str">
        <f t="shared" ref="AP353:AP365" si="130">IF(AND($AD353="Query O/s",AS353&lt;&gt;""),AS353,"-")</f>
        <v>-</v>
      </c>
      <c r="AQ353" s="41" t="s">
        <v>615</v>
      </c>
      <c r="AR353" s="41"/>
      <c r="AS353" s="41"/>
      <c r="AT353" s="30"/>
      <c r="AU353" s="26"/>
      <c r="AV353" s="1"/>
    </row>
    <row r="354" spans="1:48" ht="15" x14ac:dyDescent="0.25">
      <c r="A354" s="64">
        <v>2</v>
      </c>
      <c r="B354" s="64">
        <v>2</v>
      </c>
      <c r="C354" s="64" t="s">
        <v>173</v>
      </c>
      <c r="D354" s="29" t="s">
        <v>144</v>
      </c>
      <c r="E354" s="29">
        <v>184</v>
      </c>
      <c r="F354" s="27"/>
      <c r="G354" s="27"/>
      <c r="H354" s="27">
        <v>198</v>
      </c>
      <c r="I354" s="27">
        <v>242</v>
      </c>
      <c r="J354" s="27"/>
      <c r="K354" s="32">
        <f t="shared" si="118"/>
        <v>624</v>
      </c>
      <c r="L354" s="32" t="s">
        <v>1133</v>
      </c>
      <c r="M354" s="32" t="s">
        <v>616</v>
      </c>
      <c r="N354" s="33">
        <f t="shared" si="119"/>
        <v>624.03480000000002</v>
      </c>
      <c r="O354" s="32">
        <f t="shared" si="120"/>
        <v>3</v>
      </c>
      <c r="P354" s="32">
        <f t="shared" ca="1" si="121"/>
        <v>0</v>
      </c>
      <c r="Q354" s="34" t="s">
        <v>154</v>
      </c>
      <c r="R354" s="35">
        <f t="shared" si="122"/>
        <v>0</v>
      </c>
      <c r="S354" s="36">
        <f t="shared" si="123"/>
        <v>624.26364000000001</v>
      </c>
      <c r="T354" s="36">
        <f t="shared" si="124"/>
        <v>624.26364000000001</v>
      </c>
      <c r="U354" s="35">
        <f t="shared" si="125"/>
        <v>0</v>
      </c>
      <c r="V354" s="35">
        <f t="shared" si="126"/>
        <v>624.26364000000001</v>
      </c>
      <c r="W354" s="29">
        <v>242</v>
      </c>
      <c r="X354" s="27">
        <v>198</v>
      </c>
      <c r="Y354" s="27">
        <v>184</v>
      </c>
      <c r="Z354" s="27">
        <v>0</v>
      </c>
      <c r="AA354" s="27">
        <v>0</v>
      </c>
      <c r="AB354" s="27">
        <v>0</v>
      </c>
      <c r="AD354" s="37">
        <v>0</v>
      </c>
      <c r="AE354" s="37">
        <v>0</v>
      </c>
      <c r="AF354" s="37">
        <v>0</v>
      </c>
      <c r="AG354" s="37">
        <v>0</v>
      </c>
      <c r="AH354" s="37"/>
      <c r="AI354" s="38">
        <f t="shared" ca="1" si="127"/>
        <v>0</v>
      </c>
      <c r="AJ354" s="39">
        <v>2</v>
      </c>
      <c r="AK354" s="40">
        <v>382.18239999999997</v>
      </c>
      <c r="AL354" s="41">
        <v>198</v>
      </c>
      <c r="AM354" s="32">
        <v>580</v>
      </c>
      <c r="AN354" s="38" t="str">
        <f t="shared" si="128"/>
        <v>-</v>
      </c>
      <c r="AO354" s="38" t="str">
        <f t="shared" si="129"/>
        <v>-</v>
      </c>
      <c r="AP354" s="38" t="str">
        <f t="shared" si="130"/>
        <v>-</v>
      </c>
      <c r="AQ354" s="41"/>
      <c r="AR354" s="41" t="s">
        <v>616</v>
      </c>
      <c r="AS354" s="41" t="s">
        <v>617</v>
      </c>
      <c r="AT354" s="30"/>
      <c r="AU354" s="26"/>
      <c r="AV354" s="1"/>
    </row>
    <row r="355" spans="1:48" ht="15" x14ac:dyDescent="0.25">
      <c r="A355" s="64">
        <v>3</v>
      </c>
      <c r="B355" s="64">
        <v>3</v>
      </c>
      <c r="C355" s="64" t="s">
        <v>223</v>
      </c>
      <c r="D355" s="29" t="s">
        <v>24</v>
      </c>
      <c r="E355" s="29">
        <v>138</v>
      </c>
      <c r="F355" s="27">
        <v>160</v>
      </c>
      <c r="G355" s="27">
        <v>140</v>
      </c>
      <c r="H355" s="27">
        <v>171</v>
      </c>
      <c r="I355" s="27">
        <v>224</v>
      </c>
      <c r="J355" s="27"/>
      <c r="K355" s="32">
        <f t="shared" si="118"/>
        <v>555</v>
      </c>
      <c r="L355" s="32" t="s">
        <v>1133</v>
      </c>
      <c r="M355" s="32" t="s">
        <v>617</v>
      </c>
      <c r="N355" s="33">
        <f t="shared" si="119"/>
        <v>555.03489999999999</v>
      </c>
      <c r="O355" s="32">
        <f t="shared" si="120"/>
        <v>5</v>
      </c>
      <c r="P355" s="32">
        <f t="shared" ca="1" si="121"/>
        <v>0</v>
      </c>
      <c r="Q355" s="34" t="s">
        <v>154</v>
      </c>
      <c r="R355" s="35">
        <f t="shared" si="122"/>
        <v>0</v>
      </c>
      <c r="S355" s="36">
        <f t="shared" si="123"/>
        <v>555.24270000000001</v>
      </c>
      <c r="T355" s="36">
        <f t="shared" si="124"/>
        <v>555.24270000000013</v>
      </c>
      <c r="U355" s="35">
        <f t="shared" si="125"/>
        <v>0</v>
      </c>
      <c r="V355" s="35">
        <f t="shared" si="126"/>
        <v>555.24285380000015</v>
      </c>
      <c r="W355" s="29">
        <v>224</v>
      </c>
      <c r="X355" s="27">
        <v>171</v>
      </c>
      <c r="Y355" s="27">
        <v>160</v>
      </c>
      <c r="Z355" s="27">
        <v>140</v>
      </c>
      <c r="AA355" s="27">
        <v>138</v>
      </c>
      <c r="AB355" s="27">
        <v>0</v>
      </c>
      <c r="AD355" s="37">
        <v>0</v>
      </c>
      <c r="AE355" s="37">
        <v>0</v>
      </c>
      <c r="AF355" s="37">
        <v>0</v>
      </c>
      <c r="AG355" s="37">
        <v>0</v>
      </c>
      <c r="AH355" s="37"/>
      <c r="AI355" s="38">
        <f t="shared" ca="1" si="127"/>
        <v>140</v>
      </c>
      <c r="AJ355" s="39">
        <v>4</v>
      </c>
      <c r="AK355" s="40">
        <v>471.15503799999999</v>
      </c>
      <c r="AL355" s="41">
        <v>171</v>
      </c>
      <c r="AM355" s="32">
        <v>502</v>
      </c>
      <c r="AN355" s="38" t="str">
        <f t="shared" si="128"/>
        <v>-</v>
      </c>
      <c r="AO355" s="38" t="str">
        <f t="shared" si="129"/>
        <v>-</v>
      </c>
      <c r="AP355" s="38" t="str">
        <f t="shared" si="130"/>
        <v>-</v>
      </c>
      <c r="AQ355" s="41"/>
      <c r="AR355" s="41" t="s">
        <v>616</v>
      </c>
      <c r="AS355" s="41" t="s">
        <v>617</v>
      </c>
      <c r="AT355" s="30"/>
      <c r="AU355" s="26"/>
      <c r="AV355" s="1"/>
    </row>
    <row r="356" spans="1:48" ht="15" x14ac:dyDescent="0.25">
      <c r="A356" s="64">
        <v>4</v>
      </c>
      <c r="B356" s="64">
        <v>4</v>
      </c>
      <c r="C356" s="64" t="s">
        <v>232</v>
      </c>
      <c r="D356" s="29" t="s">
        <v>19</v>
      </c>
      <c r="E356" s="29"/>
      <c r="F356" s="27">
        <v>138</v>
      </c>
      <c r="G356" s="27">
        <v>125</v>
      </c>
      <c r="H356" s="27">
        <v>161</v>
      </c>
      <c r="I356" s="27">
        <v>220</v>
      </c>
      <c r="J356" s="27"/>
      <c r="K356" s="32">
        <f t="shared" si="118"/>
        <v>519</v>
      </c>
      <c r="L356" s="32" t="s">
        <v>1133</v>
      </c>
      <c r="M356" s="35" t="s">
        <v>618</v>
      </c>
      <c r="N356" s="33">
        <f t="shared" si="119"/>
        <v>519.03499999999997</v>
      </c>
      <c r="O356" s="32">
        <f t="shared" si="120"/>
        <v>4</v>
      </c>
      <c r="P356" s="32">
        <f t="shared" ca="1" si="121"/>
        <v>0</v>
      </c>
      <c r="Q356" s="34" t="s">
        <v>154</v>
      </c>
      <c r="R356" s="35">
        <f t="shared" si="122"/>
        <v>0</v>
      </c>
      <c r="S356" s="36">
        <f t="shared" si="123"/>
        <v>519.23748000000001</v>
      </c>
      <c r="T356" s="36">
        <f t="shared" si="124"/>
        <v>519.23748000000012</v>
      </c>
      <c r="U356" s="35">
        <f t="shared" si="125"/>
        <v>0</v>
      </c>
      <c r="V356" s="35">
        <f t="shared" si="126"/>
        <v>519.23760500000014</v>
      </c>
      <c r="W356" s="29">
        <v>220</v>
      </c>
      <c r="X356" s="27">
        <v>161</v>
      </c>
      <c r="Y356" s="27">
        <v>138</v>
      </c>
      <c r="Z356" s="27">
        <v>125</v>
      </c>
      <c r="AA356" s="27">
        <v>0</v>
      </c>
      <c r="AB356" s="27">
        <v>0</v>
      </c>
      <c r="AD356" s="37">
        <v>0</v>
      </c>
      <c r="AE356" s="37">
        <v>0</v>
      </c>
      <c r="AF356" s="37">
        <v>0</v>
      </c>
      <c r="AG356" s="37">
        <v>0</v>
      </c>
      <c r="AH356" s="37"/>
      <c r="AI356" s="38">
        <f t="shared" ca="1" si="127"/>
        <v>125</v>
      </c>
      <c r="AJ356" s="39">
        <v>3</v>
      </c>
      <c r="AK356" s="40">
        <v>424.14235000000002</v>
      </c>
      <c r="AL356" s="41">
        <v>161</v>
      </c>
      <c r="AM356" s="32">
        <v>460</v>
      </c>
      <c r="AN356" s="38" t="str">
        <f t="shared" si="128"/>
        <v>-</v>
      </c>
      <c r="AO356" s="38" t="str">
        <f t="shared" si="129"/>
        <v>-</v>
      </c>
      <c r="AP356" s="38" t="str">
        <f t="shared" si="130"/>
        <v>-</v>
      </c>
      <c r="AQ356" s="41"/>
      <c r="AR356" s="41"/>
      <c r="AS356" s="41"/>
      <c r="AT356" s="30"/>
      <c r="AU356" s="26"/>
      <c r="AV356" s="1"/>
    </row>
    <row r="357" spans="1:48" ht="15" x14ac:dyDescent="0.25">
      <c r="A357" s="64">
        <v>5</v>
      </c>
      <c r="B357" s="64">
        <v>5</v>
      </c>
      <c r="C357" s="64" t="s">
        <v>271</v>
      </c>
      <c r="D357" s="29" t="s">
        <v>24</v>
      </c>
      <c r="E357" s="29">
        <v>123</v>
      </c>
      <c r="F357" s="27"/>
      <c r="G357" s="27">
        <v>103</v>
      </c>
      <c r="H357" s="27">
        <v>154</v>
      </c>
      <c r="I357" s="27">
        <v>204</v>
      </c>
      <c r="J357" s="27"/>
      <c r="K357" s="32">
        <f t="shared" si="118"/>
        <v>481</v>
      </c>
      <c r="L357" s="32" t="s">
        <v>1133</v>
      </c>
      <c r="M357" s="32"/>
      <c r="N357" s="33">
        <f t="shared" si="119"/>
        <v>481.0351</v>
      </c>
      <c r="O357" s="32">
        <f t="shared" si="120"/>
        <v>4</v>
      </c>
      <c r="P357" s="32">
        <f t="shared" ca="1" si="121"/>
        <v>0</v>
      </c>
      <c r="Q357" s="34" t="s">
        <v>154</v>
      </c>
      <c r="R357" s="35">
        <f t="shared" si="122"/>
        <v>0</v>
      </c>
      <c r="S357" s="36">
        <f t="shared" si="123"/>
        <v>481.22062999999997</v>
      </c>
      <c r="T357" s="36">
        <f t="shared" si="124"/>
        <v>481.22063000000003</v>
      </c>
      <c r="U357" s="35">
        <f t="shared" si="125"/>
        <v>0</v>
      </c>
      <c r="V357" s="35">
        <f t="shared" si="126"/>
        <v>481.22073300000005</v>
      </c>
      <c r="W357" s="29">
        <v>204</v>
      </c>
      <c r="X357" s="27">
        <v>154</v>
      </c>
      <c r="Y357" s="27">
        <v>123</v>
      </c>
      <c r="Z357" s="27">
        <v>103</v>
      </c>
      <c r="AA357" s="27">
        <v>0</v>
      </c>
      <c r="AB357" s="27">
        <v>0</v>
      </c>
      <c r="AD357" s="37">
        <v>0</v>
      </c>
      <c r="AE357" s="37">
        <v>0</v>
      </c>
      <c r="AF357" s="37">
        <v>0</v>
      </c>
      <c r="AG357" s="37">
        <v>0</v>
      </c>
      <c r="AH357" s="37"/>
      <c r="AI357" s="38">
        <f t="shared" ca="1" si="127"/>
        <v>103</v>
      </c>
      <c r="AJ357" s="39">
        <v>3</v>
      </c>
      <c r="AK357" s="40">
        <v>380.13322999999997</v>
      </c>
      <c r="AL357" s="41">
        <v>154</v>
      </c>
      <c r="AM357" s="32">
        <v>431</v>
      </c>
      <c r="AN357" s="38" t="str">
        <f t="shared" si="128"/>
        <v>-</v>
      </c>
      <c r="AO357" s="38" t="str">
        <f t="shared" si="129"/>
        <v>-</v>
      </c>
      <c r="AP357" s="38" t="str">
        <f t="shared" si="130"/>
        <v>-</v>
      </c>
      <c r="AQ357" s="41"/>
      <c r="AR357" s="41"/>
      <c r="AS357" s="41"/>
      <c r="AT357" s="30"/>
      <c r="AU357" s="26"/>
      <c r="AV357" s="1"/>
    </row>
    <row r="358" spans="1:48" ht="15" x14ac:dyDescent="0.25">
      <c r="A358" s="64">
        <v>6</v>
      </c>
      <c r="B358" s="64">
        <v>6</v>
      </c>
      <c r="C358" s="64" t="s">
        <v>619</v>
      </c>
      <c r="D358" s="29" t="s">
        <v>49</v>
      </c>
      <c r="E358" s="29">
        <v>157</v>
      </c>
      <c r="F358" s="27">
        <v>156</v>
      </c>
      <c r="G358" s="27">
        <v>153</v>
      </c>
      <c r="H358" s="27"/>
      <c r="I358" s="27"/>
      <c r="J358" s="27"/>
      <c r="K358" s="32">
        <f t="shared" si="118"/>
        <v>466</v>
      </c>
      <c r="L358" s="32" t="s">
        <v>1133</v>
      </c>
      <c r="M358" s="32"/>
      <c r="N358" s="33">
        <f t="shared" si="119"/>
        <v>466.03519999999997</v>
      </c>
      <c r="O358" s="32">
        <f t="shared" si="120"/>
        <v>3</v>
      </c>
      <c r="P358" s="32">
        <f t="shared" ca="1" si="121"/>
        <v>0</v>
      </c>
      <c r="Q358" s="34" t="s">
        <v>154</v>
      </c>
      <c r="R358" s="35">
        <f t="shared" si="122"/>
        <v>0</v>
      </c>
      <c r="S358" s="36">
        <f t="shared" si="123"/>
        <v>466.17412999999999</v>
      </c>
      <c r="T358" s="36">
        <f t="shared" si="124"/>
        <v>466.17412999999999</v>
      </c>
      <c r="U358" s="35">
        <f t="shared" si="125"/>
        <v>0</v>
      </c>
      <c r="V358" s="35">
        <f t="shared" si="126"/>
        <v>466.17412999999999</v>
      </c>
      <c r="W358" s="29">
        <v>157</v>
      </c>
      <c r="X358" s="27">
        <v>156</v>
      </c>
      <c r="Y358" s="27">
        <v>153</v>
      </c>
      <c r="Z358" s="27">
        <v>0</v>
      </c>
      <c r="AA358" s="27">
        <v>0</v>
      </c>
      <c r="AB358" s="27">
        <v>0</v>
      </c>
      <c r="AD358" s="37">
        <v>0</v>
      </c>
      <c r="AE358" s="37">
        <v>0</v>
      </c>
      <c r="AF358" s="37">
        <v>0</v>
      </c>
      <c r="AG358" s="37">
        <v>0</v>
      </c>
      <c r="AH358" s="37"/>
      <c r="AI358" s="38">
        <f t="shared" ca="1" si="127"/>
        <v>153</v>
      </c>
      <c r="AJ358" s="39">
        <v>3</v>
      </c>
      <c r="AK358" s="40">
        <v>466.14053000000001</v>
      </c>
      <c r="AL358" s="41">
        <v>157</v>
      </c>
      <c r="AM358" s="32">
        <v>470</v>
      </c>
      <c r="AN358" s="38" t="str">
        <f t="shared" si="128"/>
        <v>-</v>
      </c>
      <c r="AO358" s="38" t="str">
        <f t="shared" si="129"/>
        <v>-</v>
      </c>
      <c r="AP358" s="38" t="str">
        <f t="shared" si="130"/>
        <v>-</v>
      </c>
      <c r="AQ358" s="41"/>
      <c r="AR358" s="41"/>
      <c r="AS358" s="41" t="s">
        <v>617</v>
      </c>
      <c r="AT358" s="30"/>
      <c r="AU358" s="26"/>
      <c r="AV358" s="1"/>
    </row>
    <row r="359" spans="1:48" ht="15" x14ac:dyDescent="0.25">
      <c r="A359" s="64">
        <v>7</v>
      </c>
      <c r="B359" s="64">
        <v>7</v>
      </c>
      <c r="C359" s="64" t="s">
        <v>291</v>
      </c>
      <c r="D359" s="29" t="s">
        <v>24</v>
      </c>
      <c r="E359" s="29">
        <v>121</v>
      </c>
      <c r="F359" s="27">
        <v>124</v>
      </c>
      <c r="G359" s="27">
        <v>97</v>
      </c>
      <c r="H359" s="27">
        <v>144</v>
      </c>
      <c r="I359" s="27">
        <v>195</v>
      </c>
      <c r="J359" s="27"/>
      <c r="K359" s="32">
        <f t="shared" si="118"/>
        <v>463</v>
      </c>
      <c r="L359" s="32" t="s">
        <v>1133</v>
      </c>
      <c r="M359" s="32"/>
      <c r="N359" s="33">
        <f t="shared" si="119"/>
        <v>463.03530000000001</v>
      </c>
      <c r="O359" s="32">
        <f t="shared" si="120"/>
        <v>5</v>
      </c>
      <c r="P359" s="32">
        <f t="shared" ca="1" si="121"/>
        <v>0</v>
      </c>
      <c r="Q359" s="34" t="s">
        <v>154</v>
      </c>
      <c r="R359" s="35">
        <f t="shared" si="122"/>
        <v>0</v>
      </c>
      <c r="S359" s="36">
        <f t="shared" si="123"/>
        <v>463.21063999999996</v>
      </c>
      <c r="T359" s="36">
        <f t="shared" si="124"/>
        <v>463.21064000000001</v>
      </c>
      <c r="U359" s="35">
        <f t="shared" si="125"/>
        <v>0</v>
      </c>
      <c r="V359" s="35">
        <f t="shared" si="126"/>
        <v>463.21077070000001</v>
      </c>
      <c r="W359" s="29">
        <v>195</v>
      </c>
      <c r="X359" s="27">
        <v>144</v>
      </c>
      <c r="Y359" s="27">
        <v>124</v>
      </c>
      <c r="Z359" s="27">
        <v>121</v>
      </c>
      <c r="AA359" s="27">
        <v>97</v>
      </c>
      <c r="AB359" s="27">
        <v>0</v>
      </c>
      <c r="AD359" s="37">
        <v>0</v>
      </c>
      <c r="AE359" s="37">
        <v>0</v>
      </c>
      <c r="AF359" s="37">
        <v>0</v>
      </c>
      <c r="AG359" s="37">
        <v>0</v>
      </c>
      <c r="AH359" s="37"/>
      <c r="AI359" s="38">
        <f t="shared" ca="1" si="127"/>
        <v>97</v>
      </c>
      <c r="AJ359" s="39">
        <v>4</v>
      </c>
      <c r="AK359" s="40">
        <v>389.12390700000003</v>
      </c>
      <c r="AL359" s="41">
        <v>144</v>
      </c>
      <c r="AM359" s="32">
        <v>412</v>
      </c>
      <c r="AN359" s="38" t="str">
        <f t="shared" si="128"/>
        <v>-</v>
      </c>
      <c r="AO359" s="38" t="str">
        <f t="shared" si="129"/>
        <v>-</v>
      </c>
      <c r="AP359" s="38" t="str">
        <f t="shared" si="130"/>
        <v>-</v>
      </c>
      <c r="AQ359" s="41"/>
      <c r="AR359" s="41"/>
      <c r="AS359" s="41"/>
      <c r="AT359" s="30"/>
      <c r="AU359" s="26"/>
      <c r="AV359" s="1"/>
    </row>
    <row r="360" spans="1:48" ht="15" x14ac:dyDescent="0.25">
      <c r="A360" s="64">
        <v>8</v>
      </c>
      <c r="B360" s="64">
        <v>8</v>
      </c>
      <c r="C360" s="64" t="s">
        <v>310</v>
      </c>
      <c r="D360" s="29" t="s">
        <v>102</v>
      </c>
      <c r="E360" s="29">
        <v>111</v>
      </c>
      <c r="F360" s="27">
        <v>121</v>
      </c>
      <c r="G360" s="27"/>
      <c r="H360" s="27">
        <v>140</v>
      </c>
      <c r="I360" s="27">
        <v>190</v>
      </c>
      <c r="J360" s="27"/>
      <c r="K360" s="32">
        <f t="shared" si="118"/>
        <v>451</v>
      </c>
      <c r="L360" s="32" t="s">
        <v>1133</v>
      </c>
      <c r="M360" s="32"/>
      <c r="N360" s="33">
        <f t="shared" si="119"/>
        <v>451.03539999999998</v>
      </c>
      <c r="O360" s="32">
        <f t="shared" si="120"/>
        <v>4</v>
      </c>
      <c r="P360" s="32">
        <f t="shared" ca="1" si="121"/>
        <v>0</v>
      </c>
      <c r="Q360" s="34" t="s">
        <v>154</v>
      </c>
      <c r="R360" s="35">
        <f t="shared" si="122"/>
        <v>0</v>
      </c>
      <c r="S360" s="36">
        <f t="shared" si="123"/>
        <v>451.20520999999997</v>
      </c>
      <c r="T360" s="36">
        <f t="shared" si="124"/>
        <v>451.20521000000002</v>
      </c>
      <c r="U360" s="35">
        <f t="shared" si="125"/>
        <v>0</v>
      </c>
      <c r="V360" s="35">
        <f t="shared" si="126"/>
        <v>451.20532100000003</v>
      </c>
      <c r="W360" s="29">
        <v>190</v>
      </c>
      <c r="X360" s="27">
        <v>140</v>
      </c>
      <c r="Y360" s="27">
        <v>121</v>
      </c>
      <c r="Z360" s="27">
        <v>111</v>
      </c>
      <c r="AA360" s="27">
        <v>0</v>
      </c>
      <c r="AB360" s="27">
        <v>0</v>
      </c>
      <c r="AD360" s="37">
        <v>0</v>
      </c>
      <c r="AE360" s="37">
        <v>0</v>
      </c>
      <c r="AF360" s="37">
        <v>0</v>
      </c>
      <c r="AG360" s="37">
        <v>0</v>
      </c>
      <c r="AH360" s="37"/>
      <c r="AI360" s="38">
        <f t="shared" ca="1" si="127"/>
        <v>0</v>
      </c>
      <c r="AJ360" s="39">
        <v>3</v>
      </c>
      <c r="AK360" s="40">
        <v>372.11900999999995</v>
      </c>
      <c r="AL360" s="41">
        <v>140</v>
      </c>
      <c r="AM360" s="32">
        <v>401</v>
      </c>
      <c r="AN360" s="38" t="str">
        <f t="shared" si="128"/>
        <v>-</v>
      </c>
      <c r="AO360" s="38" t="str">
        <f t="shared" si="129"/>
        <v>-</v>
      </c>
      <c r="AP360" s="38" t="str">
        <f t="shared" si="130"/>
        <v>-</v>
      </c>
      <c r="AQ360" s="41"/>
      <c r="AR360" s="41"/>
      <c r="AS360" s="41"/>
      <c r="AT360" s="30"/>
      <c r="AU360" s="26"/>
      <c r="AV360" s="1"/>
    </row>
    <row r="361" spans="1:48" ht="15" x14ac:dyDescent="0.25">
      <c r="A361" s="64">
        <v>9</v>
      </c>
      <c r="B361" s="64">
        <v>9</v>
      </c>
      <c r="C361" s="64" t="s">
        <v>158</v>
      </c>
      <c r="D361" s="29" t="s">
        <v>49</v>
      </c>
      <c r="E361" s="29"/>
      <c r="F361" s="27">
        <v>198</v>
      </c>
      <c r="G361" s="27"/>
      <c r="H361" s="27"/>
      <c r="I361" s="27">
        <v>251</v>
      </c>
      <c r="J361" s="27"/>
      <c r="K361" s="32">
        <f t="shared" si="118"/>
        <v>449</v>
      </c>
      <c r="L361" s="32" t="s">
        <v>1133</v>
      </c>
      <c r="M361" s="32"/>
      <c r="N361" s="33">
        <f t="shared" si="119"/>
        <v>449.03550000000001</v>
      </c>
      <c r="O361" s="32">
        <f t="shared" si="120"/>
        <v>2</v>
      </c>
      <c r="P361" s="32">
        <f t="shared" ca="1" si="121"/>
        <v>0</v>
      </c>
      <c r="Q361" s="34" t="s">
        <v>154</v>
      </c>
      <c r="R361" s="35">
        <f t="shared" si="122"/>
        <v>0</v>
      </c>
      <c r="S361" s="36">
        <f t="shared" si="123"/>
        <v>449.27080000000001</v>
      </c>
      <c r="T361" s="36">
        <f t="shared" si="124"/>
        <v>449.27079999999995</v>
      </c>
      <c r="U361" s="35">
        <f t="shared" si="125"/>
        <v>0</v>
      </c>
      <c r="V361" s="35">
        <f t="shared" si="126"/>
        <v>449.27079999999995</v>
      </c>
      <c r="W361" s="29">
        <v>251</v>
      </c>
      <c r="X361" s="27">
        <v>198</v>
      </c>
      <c r="Y361" s="27">
        <v>0</v>
      </c>
      <c r="Z361" s="27">
        <v>0</v>
      </c>
      <c r="AA361" s="27">
        <v>0</v>
      </c>
      <c r="AB361" s="27">
        <v>0</v>
      </c>
      <c r="AD361" s="37">
        <v>0</v>
      </c>
      <c r="AE361" s="37">
        <v>0</v>
      </c>
      <c r="AF361" s="37">
        <v>0</v>
      </c>
      <c r="AG361" s="37">
        <v>0</v>
      </c>
      <c r="AH361" s="37"/>
      <c r="AI361" s="38">
        <f t="shared" ca="1" si="127"/>
        <v>0</v>
      </c>
      <c r="AJ361" s="39">
        <v>1</v>
      </c>
      <c r="AK361" s="40">
        <v>198.1635</v>
      </c>
      <c r="AL361" s="41">
        <v>198</v>
      </c>
      <c r="AM361" s="32">
        <v>396</v>
      </c>
      <c r="AN361" s="38" t="str">
        <f t="shared" si="128"/>
        <v>-</v>
      </c>
      <c r="AO361" s="38" t="str">
        <f t="shared" si="129"/>
        <v>-</v>
      </c>
      <c r="AP361" s="38" t="str">
        <f t="shared" si="130"/>
        <v>-</v>
      </c>
      <c r="AQ361" s="41"/>
      <c r="AR361" s="41"/>
      <c r="AS361" s="41"/>
      <c r="AT361" s="30"/>
      <c r="AU361" s="26"/>
      <c r="AV361" s="1"/>
    </row>
    <row r="362" spans="1:48" ht="15" x14ac:dyDescent="0.25">
      <c r="A362" s="64">
        <v>10</v>
      </c>
      <c r="B362" s="64">
        <v>10</v>
      </c>
      <c r="C362" s="64" t="s">
        <v>304</v>
      </c>
      <c r="D362" s="29" t="s">
        <v>102</v>
      </c>
      <c r="E362" s="29">
        <v>112</v>
      </c>
      <c r="F362" s="27"/>
      <c r="G362" s="27"/>
      <c r="H362" s="27">
        <v>142</v>
      </c>
      <c r="I362" s="27">
        <v>192</v>
      </c>
      <c r="J362" s="27"/>
      <c r="K362" s="32">
        <f t="shared" si="118"/>
        <v>446</v>
      </c>
      <c r="L362" s="32" t="s">
        <v>1133</v>
      </c>
      <c r="M362" s="32"/>
      <c r="N362" s="33">
        <f t="shared" si="119"/>
        <v>446.03559999999999</v>
      </c>
      <c r="O362" s="32">
        <f t="shared" si="120"/>
        <v>3</v>
      </c>
      <c r="P362" s="32">
        <f t="shared" ca="1" si="121"/>
        <v>0</v>
      </c>
      <c r="Q362" s="34" t="s">
        <v>154</v>
      </c>
      <c r="R362" s="35">
        <f t="shared" si="122"/>
        <v>0</v>
      </c>
      <c r="S362" s="36">
        <f t="shared" si="123"/>
        <v>446.20731999999998</v>
      </c>
      <c r="T362" s="36">
        <f t="shared" si="124"/>
        <v>446.20732000000004</v>
      </c>
      <c r="U362" s="35">
        <f t="shared" si="125"/>
        <v>0</v>
      </c>
      <c r="V362" s="35">
        <f t="shared" si="126"/>
        <v>446.20732000000004</v>
      </c>
      <c r="W362" s="29">
        <v>192</v>
      </c>
      <c r="X362" s="27">
        <v>142</v>
      </c>
      <c r="Y362" s="27">
        <v>112</v>
      </c>
      <c r="Z362" s="27">
        <v>0</v>
      </c>
      <c r="AA362" s="27">
        <v>0</v>
      </c>
      <c r="AB362" s="27">
        <v>0</v>
      </c>
      <c r="AD362" s="37">
        <v>0</v>
      </c>
      <c r="AE362" s="37">
        <v>0</v>
      </c>
      <c r="AF362" s="37">
        <v>0</v>
      </c>
      <c r="AG362" s="37">
        <v>0</v>
      </c>
      <c r="AH362" s="37"/>
      <c r="AI362" s="38">
        <f t="shared" ca="1" si="127"/>
        <v>0</v>
      </c>
      <c r="AJ362" s="39">
        <v>2</v>
      </c>
      <c r="AK362" s="40">
        <v>254.11879999999999</v>
      </c>
      <c r="AL362" s="41">
        <v>142</v>
      </c>
      <c r="AM362" s="32">
        <v>396</v>
      </c>
      <c r="AN362" s="38" t="str">
        <f t="shared" si="128"/>
        <v>-</v>
      </c>
      <c r="AO362" s="38" t="str">
        <f t="shared" si="129"/>
        <v>-</v>
      </c>
      <c r="AP362" s="38" t="str">
        <f t="shared" si="130"/>
        <v>-</v>
      </c>
      <c r="AQ362" s="41"/>
      <c r="AR362" s="41"/>
      <c r="AS362" s="41"/>
      <c r="AT362" s="30"/>
      <c r="AU362" s="26"/>
      <c r="AV362" s="1"/>
    </row>
    <row r="363" spans="1:48" ht="15" x14ac:dyDescent="0.25">
      <c r="A363" s="64">
        <v>11</v>
      </c>
      <c r="B363" s="64">
        <v>11</v>
      </c>
      <c r="C363" s="64" t="s">
        <v>620</v>
      </c>
      <c r="D363" s="29" t="s">
        <v>49</v>
      </c>
      <c r="E363" s="29">
        <v>197</v>
      </c>
      <c r="F363" s="27"/>
      <c r="G363" s="27">
        <v>189</v>
      </c>
      <c r="H363" s="27"/>
      <c r="I363" s="27"/>
      <c r="J363" s="27"/>
      <c r="K363" s="32">
        <f t="shared" si="118"/>
        <v>386</v>
      </c>
      <c r="L363" s="32" t="s">
        <v>1133</v>
      </c>
      <c r="M363" s="32"/>
      <c r="N363" s="33">
        <f t="shared" si="119"/>
        <v>386.03570000000002</v>
      </c>
      <c r="O363" s="32">
        <f t="shared" si="120"/>
        <v>2</v>
      </c>
      <c r="P363" s="32">
        <f t="shared" ca="1" si="121"/>
        <v>0</v>
      </c>
      <c r="Q363" s="34" t="s">
        <v>154</v>
      </c>
      <c r="R363" s="35">
        <f t="shared" si="122"/>
        <v>0</v>
      </c>
      <c r="S363" s="36">
        <f t="shared" si="123"/>
        <v>386.21589999999998</v>
      </c>
      <c r="T363" s="36">
        <f t="shared" si="124"/>
        <v>386.21589999999998</v>
      </c>
      <c r="U363" s="35">
        <f t="shared" si="125"/>
        <v>0</v>
      </c>
      <c r="V363" s="35">
        <f t="shared" si="126"/>
        <v>386.21589999999998</v>
      </c>
      <c r="W363" s="29">
        <v>197</v>
      </c>
      <c r="X363" s="27">
        <v>189</v>
      </c>
      <c r="Y363" s="27">
        <v>0</v>
      </c>
      <c r="Z363" s="27">
        <v>0</v>
      </c>
      <c r="AA363" s="27">
        <v>0</v>
      </c>
      <c r="AB363" s="27">
        <v>0</v>
      </c>
      <c r="AD363" s="37">
        <v>0</v>
      </c>
      <c r="AE363" s="37">
        <v>0</v>
      </c>
      <c r="AF363" s="37">
        <v>0</v>
      </c>
      <c r="AG363" s="37">
        <v>0</v>
      </c>
      <c r="AH363" s="37"/>
      <c r="AI363" s="38">
        <f t="shared" ca="1" si="127"/>
        <v>189</v>
      </c>
      <c r="AJ363" s="39">
        <v>2</v>
      </c>
      <c r="AK363" s="40">
        <v>386.18199999999996</v>
      </c>
      <c r="AL363" s="41">
        <v>197</v>
      </c>
      <c r="AM363" s="32">
        <v>583</v>
      </c>
      <c r="AN363" s="38" t="str">
        <f t="shared" si="128"/>
        <v>-</v>
      </c>
      <c r="AO363" s="38" t="str">
        <f t="shared" si="129"/>
        <v>-</v>
      </c>
      <c r="AP363" s="38" t="str">
        <f t="shared" si="130"/>
        <v>-</v>
      </c>
      <c r="AQ363" s="41"/>
      <c r="AR363" s="41" t="s">
        <v>616</v>
      </c>
      <c r="AS363" s="41" t="s">
        <v>617</v>
      </c>
      <c r="AT363" s="30"/>
      <c r="AU363" s="26"/>
      <c r="AV363" s="1"/>
    </row>
    <row r="364" spans="1:48" ht="15" x14ac:dyDescent="0.25">
      <c r="A364" s="64">
        <v>12</v>
      </c>
      <c r="B364" s="64">
        <v>12</v>
      </c>
      <c r="C364" s="64" t="s">
        <v>621</v>
      </c>
      <c r="D364" s="29" t="s">
        <v>114</v>
      </c>
      <c r="E364" s="29">
        <v>151</v>
      </c>
      <c r="F364" s="27">
        <v>149</v>
      </c>
      <c r="G364" s="27"/>
      <c r="H364" s="27"/>
      <c r="I364" s="27"/>
      <c r="J364" s="27"/>
      <c r="K364" s="32">
        <f t="shared" si="118"/>
        <v>300</v>
      </c>
      <c r="L364" s="32" t="s">
        <v>1133</v>
      </c>
      <c r="M364" s="32"/>
      <c r="N364" s="33">
        <f t="shared" si="119"/>
        <v>300.03579999999999</v>
      </c>
      <c r="O364" s="32">
        <f t="shared" si="120"/>
        <v>2</v>
      </c>
      <c r="P364" s="32">
        <f t="shared" ca="1" si="121"/>
        <v>0</v>
      </c>
      <c r="Q364" s="34" t="s">
        <v>154</v>
      </c>
      <c r="R364" s="35">
        <f t="shared" si="122"/>
        <v>0</v>
      </c>
      <c r="S364" s="36">
        <f t="shared" si="123"/>
        <v>300.16589999999997</v>
      </c>
      <c r="T364" s="36">
        <f t="shared" si="124"/>
        <v>300.16590000000002</v>
      </c>
      <c r="U364" s="35">
        <f t="shared" si="125"/>
        <v>0</v>
      </c>
      <c r="V364" s="35">
        <f t="shared" si="126"/>
        <v>300.16590000000002</v>
      </c>
      <c r="W364" s="29">
        <v>151</v>
      </c>
      <c r="X364" s="27">
        <v>149</v>
      </c>
      <c r="Y364" s="27">
        <v>0</v>
      </c>
      <c r="Z364" s="27">
        <v>0</v>
      </c>
      <c r="AA364" s="27">
        <v>0</v>
      </c>
      <c r="AB364" s="27">
        <v>0</v>
      </c>
      <c r="AD364" s="37">
        <v>0</v>
      </c>
      <c r="AE364" s="37">
        <v>0</v>
      </c>
      <c r="AF364" s="37">
        <v>0</v>
      </c>
      <c r="AG364" s="37">
        <v>0</v>
      </c>
      <c r="AH364" s="37"/>
      <c r="AI364" s="38">
        <f t="shared" ca="1" si="127"/>
        <v>0</v>
      </c>
      <c r="AJ364" s="39">
        <v>2</v>
      </c>
      <c r="AK364" s="40">
        <v>300.13160000000005</v>
      </c>
      <c r="AL364" s="41">
        <v>151</v>
      </c>
      <c r="AM364" s="32">
        <v>451</v>
      </c>
      <c r="AN364" s="38" t="str">
        <f t="shared" si="128"/>
        <v>-</v>
      </c>
      <c r="AO364" s="38" t="str">
        <f t="shared" si="129"/>
        <v>-</v>
      </c>
      <c r="AP364" s="38" t="str">
        <f t="shared" si="130"/>
        <v>-</v>
      </c>
      <c r="AQ364" s="41"/>
      <c r="AR364" s="41"/>
      <c r="AS364" s="41"/>
      <c r="AT364" s="30"/>
      <c r="AU364" s="26"/>
      <c r="AV364" s="1"/>
    </row>
    <row r="365" spans="1:48" ht="15" x14ac:dyDescent="0.25">
      <c r="A365" s="64">
        <v>13</v>
      </c>
      <c r="B365" s="64">
        <v>13</v>
      </c>
      <c r="C365" s="64" t="s">
        <v>296</v>
      </c>
      <c r="D365" s="29" t="s">
        <v>19</v>
      </c>
      <c r="E365" s="29"/>
      <c r="F365" s="27"/>
      <c r="G365" s="27">
        <v>92</v>
      </c>
      <c r="H365" s="27"/>
      <c r="I365" s="27">
        <v>193</v>
      </c>
      <c r="J365" s="27"/>
      <c r="K365" s="32">
        <f t="shared" si="118"/>
        <v>285</v>
      </c>
      <c r="L365" s="32" t="s">
        <v>1133</v>
      </c>
      <c r="M365" s="32"/>
      <c r="N365" s="33">
        <f t="shared" si="119"/>
        <v>285.03590000000003</v>
      </c>
      <c r="O365" s="32">
        <f t="shared" si="120"/>
        <v>2</v>
      </c>
      <c r="P365" s="32">
        <f t="shared" ca="1" si="121"/>
        <v>0</v>
      </c>
      <c r="Q365" s="34" t="s">
        <v>154</v>
      </c>
      <c r="R365" s="35">
        <f t="shared" si="122"/>
        <v>0</v>
      </c>
      <c r="S365" s="36">
        <f t="shared" si="123"/>
        <v>285.20219999999995</v>
      </c>
      <c r="T365" s="36">
        <f t="shared" si="124"/>
        <v>285.2022</v>
      </c>
      <c r="U365" s="35">
        <f t="shared" si="125"/>
        <v>0</v>
      </c>
      <c r="V365" s="35">
        <f t="shared" si="126"/>
        <v>285.2022</v>
      </c>
      <c r="W365" s="29">
        <v>193</v>
      </c>
      <c r="X365" s="27">
        <v>92</v>
      </c>
      <c r="Y365" s="27">
        <v>0</v>
      </c>
      <c r="Z365" s="27">
        <v>0</v>
      </c>
      <c r="AA365" s="27">
        <v>0</v>
      </c>
      <c r="AB365" s="27">
        <v>0</v>
      </c>
      <c r="AD365" s="37">
        <v>0</v>
      </c>
      <c r="AE365" s="37">
        <v>0</v>
      </c>
      <c r="AF365" s="37">
        <v>0</v>
      </c>
      <c r="AG365" s="37">
        <v>0</v>
      </c>
      <c r="AH365" s="37"/>
      <c r="AI365" s="38">
        <f t="shared" ca="1" si="127"/>
        <v>92</v>
      </c>
      <c r="AJ365" s="39">
        <v>1</v>
      </c>
      <c r="AK365" s="40">
        <v>92.057400000000001</v>
      </c>
      <c r="AL365" s="41">
        <v>92</v>
      </c>
      <c r="AM365" s="32">
        <v>184</v>
      </c>
      <c r="AN365" s="38" t="str">
        <f t="shared" si="128"/>
        <v>-</v>
      </c>
      <c r="AO365" s="38" t="str">
        <f t="shared" si="129"/>
        <v>-</v>
      </c>
      <c r="AP365" s="38" t="str">
        <f t="shared" si="130"/>
        <v>-</v>
      </c>
      <c r="AQ365" s="41"/>
      <c r="AR365" s="41"/>
      <c r="AS365" s="41"/>
      <c r="AT365" s="30"/>
      <c r="AU365" s="26"/>
      <c r="AV365" s="1"/>
    </row>
    <row r="366" spans="1:48" ht="3" customHeight="1" x14ac:dyDescent="0.2"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42"/>
      <c r="O366" s="27"/>
      <c r="P366" s="27"/>
      <c r="R366" s="65"/>
      <c r="S366" s="65"/>
      <c r="T366" s="65"/>
      <c r="U366" s="65"/>
      <c r="V366" s="68"/>
      <c r="W366" s="32"/>
      <c r="X366" s="32"/>
      <c r="Y366" s="32"/>
      <c r="Z366" s="32"/>
      <c r="AA366" s="32"/>
      <c r="AB366" s="32"/>
      <c r="AL366" s="26"/>
      <c r="AN366" s="41"/>
      <c r="AO366" s="41"/>
      <c r="AP366" s="41"/>
      <c r="AQ366" s="41"/>
      <c r="AR366" s="41"/>
      <c r="AS366" s="41"/>
      <c r="AT366" s="30"/>
    </row>
    <row r="367" spans="1:48" x14ac:dyDescent="0.2"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R367" s="65"/>
      <c r="S367" s="65"/>
      <c r="T367" s="65"/>
      <c r="U367" s="65"/>
      <c r="V367" s="27"/>
      <c r="W367" s="27"/>
      <c r="X367" s="27"/>
      <c r="Y367" s="27"/>
      <c r="Z367" s="27"/>
      <c r="AA367" s="27"/>
      <c r="AB367" s="27"/>
      <c r="AL367" s="26"/>
    </row>
    <row r="368" spans="1:48" x14ac:dyDescent="0.2"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R368" s="65"/>
      <c r="S368" s="65"/>
      <c r="T368" s="65"/>
      <c r="U368" s="65"/>
      <c r="V368" s="27"/>
      <c r="W368" s="27"/>
      <c r="X368" s="27"/>
      <c r="Y368" s="27"/>
      <c r="Z368" s="27"/>
      <c r="AA368" s="27"/>
      <c r="AB368" s="27"/>
      <c r="AL368" s="26"/>
    </row>
    <row r="369" spans="5:38" x14ac:dyDescent="0.2">
      <c r="E369" s="27"/>
      <c r="F369" s="27"/>
      <c r="G369" s="27"/>
      <c r="H369" s="27"/>
      <c r="I369" s="27"/>
      <c r="R369" s="69"/>
      <c r="S369" s="69"/>
      <c r="T369" s="69"/>
      <c r="U369" s="69"/>
      <c r="AL369" s="26"/>
    </row>
    <row r="370" spans="5:38" x14ac:dyDescent="0.2">
      <c r="E370" s="27"/>
      <c r="F370" s="27"/>
      <c r="G370" s="27"/>
      <c r="H370" s="27"/>
      <c r="I370" s="27"/>
      <c r="R370" s="69"/>
      <c r="S370" s="69"/>
      <c r="T370" s="69"/>
      <c r="U370" s="69"/>
      <c r="AL370" s="26"/>
    </row>
    <row r="371" spans="5:38" x14ac:dyDescent="0.2">
      <c r="E371" s="27"/>
      <c r="F371" s="27"/>
      <c r="G371" s="27"/>
      <c r="H371" s="27"/>
      <c r="I371" s="27"/>
      <c r="R371" s="69"/>
      <c r="S371" s="69"/>
      <c r="T371" s="69"/>
      <c r="U371" s="69"/>
      <c r="AL371" s="26"/>
    </row>
    <row r="372" spans="5:38" x14ac:dyDescent="0.2">
      <c r="E372" s="27"/>
      <c r="F372" s="27"/>
      <c r="G372" s="27"/>
      <c r="I372" s="27"/>
      <c r="R372" s="69"/>
      <c r="S372" s="69"/>
      <c r="T372" s="69"/>
      <c r="U372" s="69"/>
      <c r="AL372" s="26"/>
    </row>
    <row r="373" spans="5:38" x14ac:dyDescent="0.2">
      <c r="E373" s="27"/>
      <c r="F373" s="27"/>
      <c r="G373" s="27"/>
      <c r="H373" s="27"/>
      <c r="I373" s="27"/>
      <c r="R373" s="69"/>
      <c r="S373" s="69"/>
      <c r="T373" s="69"/>
      <c r="U373" s="69"/>
      <c r="AL373" s="26"/>
    </row>
    <row r="374" spans="5:38" ht="15" x14ac:dyDescent="0.25">
      <c r="E374" s="27"/>
      <c r="F374" s="27"/>
      <c r="G374" s="27"/>
      <c r="H374" s="70"/>
      <c r="I374" s="27"/>
      <c r="R374" s="69"/>
      <c r="S374" s="69"/>
      <c r="T374" s="69"/>
      <c r="U374" s="69"/>
      <c r="AL374" s="26"/>
    </row>
    <row r="375" spans="5:38" x14ac:dyDescent="0.2">
      <c r="E375" s="27"/>
      <c r="F375" s="27"/>
      <c r="G375" s="27"/>
      <c r="H375" s="27"/>
      <c r="I375" s="27"/>
      <c r="R375" s="69"/>
      <c r="S375" s="69"/>
      <c r="T375" s="69"/>
      <c r="U375" s="69"/>
      <c r="AL375" s="26"/>
    </row>
    <row r="376" spans="5:38" x14ac:dyDescent="0.2">
      <c r="E376" s="27"/>
      <c r="F376" s="27"/>
      <c r="G376" s="27"/>
      <c r="H376" s="27"/>
      <c r="I376" s="27"/>
      <c r="R376" s="69"/>
      <c r="S376" s="69"/>
      <c r="T376" s="69"/>
      <c r="U376" s="69"/>
      <c r="AL376" s="26"/>
    </row>
    <row r="377" spans="5:38" x14ac:dyDescent="0.2">
      <c r="E377" s="27"/>
      <c r="F377" s="27"/>
      <c r="G377" s="27"/>
      <c r="H377" s="27"/>
      <c r="I377" s="27"/>
      <c r="R377" s="69"/>
      <c r="S377" s="69"/>
      <c r="T377" s="69"/>
      <c r="U377" s="69"/>
      <c r="AL377" s="26"/>
    </row>
    <row r="378" spans="5:38" x14ac:dyDescent="0.2">
      <c r="E378" s="27"/>
      <c r="F378" s="27"/>
      <c r="G378" s="27"/>
      <c r="H378" s="27"/>
      <c r="I378" s="27"/>
      <c r="R378" s="69"/>
      <c r="S378" s="69"/>
      <c r="T378" s="69"/>
      <c r="U378" s="69"/>
      <c r="AL378" s="26"/>
    </row>
    <row r="379" spans="5:38" x14ac:dyDescent="0.2">
      <c r="E379" s="27"/>
      <c r="F379" s="27"/>
      <c r="G379" s="27"/>
      <c r="H379" s="27"/>
      <c r="I379" s="27"/>
      <c r="R379" s="69"/>
      <c r="S379" s="69"/>
      <c r="T379" s="69"/>
      <c r="U379" s="69"/>
      <c r="AL379" s="26"/>
    </row>
    <row r="380" spans="5:38" ht="15" x14ac:dyDescent="0.25">
      <c r="E380" s="27"/>
      <c r="F380" s="27"/>
      <c r="G380" s="70"/>
      <c r="H380" s="27"/>
      <c r="I380" s="27"/>
      <c r="R380" s="69"/>
      <c r="S380" s="69"/>
      <c r="T380" s="69"/>
      <c r="U380" s="69"/>
      <c r="AL380" s="26"/>
    </row>
    <row r="381" spans="5:38" x14ac:dyDescent="0.2">
      <c r="E381" s="27"/>
      <c r="F381" s="27"/>
      <c r="G381" s="27"/>
      <c r="H381" s="27"/>
      <c r="I381" s="27"/>
      <c r="R381" s="69"/>
      <c r="S381" s="69"/>
      <c r="T381" s="69"/>
      <c r="U381" s="69"/>
      <c r="AL381" s="26"/>
    </row>
    <row r="382" spans="5:38" x14ac:dyDescent="0.2">
      <c r="E382" s="27"/>
      <c r="F382" s="27"/>
      <c r="G382" s="27"/>
      <c r="H382" s="27"/>
      <c r="I382" s="27"/>
      <c r="R382" s="69"/>
      <c r="S382" s="69"/>
      <c r="T382" s="69"/>
      <c r="U382" s="69"/>
      <c r="AL382" s="26"/>
    </row>
    <row r="383" spans="5:38" x14ac:dyDescent="0.2">
      <c r="E383" s="27"/>
      <c r="F383" s="27"/>
      <c r="G383" s="27"/>
      <c r="H383" s="27"/>
      <c r="R383" s="69"/>
      <c r="S383" s="69"/>
      <c r="T383" s="69"/>
      <c r="U383" s="69"/>
      <c r="AL383" s="26"/>
    </row>
    <row r="384" spans="5:38" ht="15" x14ac:dyDescent="0.25">
      <c r="E384" s="70"/>
      <c r="F384" s="27"/>
      <c r="G384" s="27"/>
      <c r="H384" s="27"/>
      <c r="I384" s="27"/>
      <c r="R384" s="69"/>
      <c r="S384" s="69"/>
      <c r="T384" s="69"/>
      <c r="U384" s="69"/>
      <c r="AL384" s="26"/>
    </row>
    <row r="385" spans="5:38" ht="15" x14ac:dyDescent="0.25">
      <c r="E385" s="27"/>
      <c r="F385" s="27"/>
      <c r="G385" s="27"/>
      <c r="H385" s="27"/>
      <c r="I385" s="70"/>
      <c r="R385" s="69"/>
      <c r="S385" s="69"/>
      <c r="T385" s="69"/>
      <c r="U385" s="69"/>
      <c r="AL385" s="26"/>
    </row>
    <row r="386" spans="5:38" x14ac:dyDescent="0.2">
      <c r="E386" s="27"/>
      <c r="F386" s="27"/>
      <c r="G386" s="27"/>
      <c r="H386" s="27"/>
      <c r="I386" s="27"/>
      <c r="R386" s="69"/>
      <c r="S386" s="69"/>
      <c r="T386" s="69"/>
      <c r="U386" s="69"/>
      <c r="AL386" s="26"/>
    </row>
    <row r="387" spans="5:38" x14ac:dyDescent="0.2">
      <c r="E387" s="27"/>
      <c r="F387" s="27"/>
      <c r="G387" s="27"/>
      <c r="H387" s="27"/>
      <c r="I387" s="27"/>
      <c r="R387" s="69"/>
      <c r="S387" s="69"/>
      <c r="T387" s="69"/>
      <c r="U387" s="69"/>
      <c r="AL387" s="26"/>
    </row>
    <row r="388" spans="5:38" x14ac:dyDescent="0.2">
      <c r="E388" s="27"/>
      <c r="G388" s="27"/>
      <c r="H388" s="27"/>
      <c r="I388" s="27"/>
      <c r="R388" s="69"/>
      <c r="S388" s="69"/>
      <c r="T388" s="69"/>
      <c r="U388" s="69"/>
      <c r="AL388" s="26"/>
    </row>
    <row r="389" spans="5:38" x14ac:dyDescent="0.2">
      <c r="E389" s="27"/>
      <c r="G389" s="27"/>
      <c r="H389" s="27"/>
      <c r="I389" s="27"/>
      <c r="R389" s="69"/>
      <c r="S389" s="69"/>
      <c r="T389" s="69"/>
      <c r="U389" s="69"/>
      <c r="AL389" s="26"/>
    </row>
    <row r="390" spans="5:38" ht="15" x14ac:dyDescent="0.25">
      <c r="E390" s="27"/>
      <c r="F390" s="70"/>
      <c r="G390" s="27"/>
      <c r="H390" s="27"/>
      <c r="I390" s="27"/>
      <c r="R390" s="69"/>
      <c r="S390" s="69"/>
      <c r="T390" s="69"/>
      <c r="U390" s="69"/>
      <c r="AL390" s="26"/>
    </row>
    <row r="391" spans="5:38" x14ac:dyDescent="0.2">
      <c r="E391" s="27"/>
      <c r="F391" s="27"/>
      <c r="G391" s="27"/>
      <c r="H391" s="27"/>
      <c r="I391" s="27"/>
      <c r="R391" s="69"/>
      <c r="S391" s="69"/>
      <c r="T391" s="69"/>
      <c r="U391" s="69"/>
      <c r="AL391" s="26"/>
    </row>
    <row r="392" spans="5:38" x14ac:dyDescent="0.2">
      <c r="E392" s="27"/>
      <c r="F392" s="27"/>
      <c r="G392" s="27"/>
      <c r="H392" s="27"/>
      <c r="I392" s="27"/>
      <c r="R392" s="69"/>
      <c r="S392" s="69"/>
      <c r="T392" s="69"/>
      <c r="U392" s="69"/>
      <c r="AL392" s="26"/>
    </row>
    <row r="393" spans="5:38" x14ac:dyDescent="0.2">
      <c r="E393" s="27"/>
      <c r="F393" s="27"/>
      <c r="G393" s="27"/>
      <c r="H393" s="27"/>
      <c r="I393" s="27"/>
      <c r="AL393" s="26"/>
    </row>
    <row r="394" spans="5:38" x14ac:dyDescent="0.2">
      <c r="E394" s="27"/>
      <c r="F394" s="27"/>
      <c r="G394" s="27"/>
      <c r="H394" s="27"/>
      <c r="I394" s="27"/>
      <c r="AL394" s="26"/>
    </row>
    <row r="395" spans="5:38" x14ac:dyDescent="0.2">
      <c r="E395" s="27"/>
      <c r="F395" s="27"/>
      <c r="G395" s="27"/>
      <c r="H395" s="27"/>
      <c r="I395" s="27"/>
      <c r="AL395" s="26"/>
    </row>
    <row r="396" spans="5:38" x14ac:dyDescent="0.2">
      <c r="E396" s="27"/>
      <c r="F396" s="27"/>
      <c r="G396" s="27"/>
      <c r="I396" s="27"/>
      <c r="AL396" s="26"/>
    </row>
    <row r="397" spans="5:38" x14ac:dyDescent="0.2">
      <c r="E397" s="27"/>
      <c r="F397" s="27"/>
      <c r="G397" s="27"/>
      <c r="H397" s="27"/>
      <c r="I397" s="27"/>
      <c r="AL397" s="26"/>
    </row>
    <row r="398" spans="5:38" ht="15" x14ac:dyDescent="0.25">
      <c r="E398" s="27"/>
      <c r="F398" s="27"/>
      <c r="G398" s="27"/>
      <c r="H398" s="70"/>
      <c r="I398" s="27"/>
      <c r="AL398" s="26"/>
    </row>
    <row r="399" spans="5:38" x14ac:dyDescent="0.2">
      <c r="E399" s="27"/>
      <c r="F399" s="27"/>
      <c r="G399" s="27"/>
      <c r="H399" s="27"/>
      <c r="I399" s="27"/>
      <c r="AL399" s="26"/>
    </row>
    <row r="400" spans="5:38" x14ac:dyDescent="0.2">
      <c r="E400" s="27"/>
      <c r="F400" s="27"/>
      <c r="G400" s="27"/>
      <c r="H400" s="27"/>
      <c r="I400" s="27"/>
      <c r="AL400" s="26"/>
    </row>
    <row r="401" spans="5:38" x14ac:dyDescent="0.2">
      <c r="E401" s="27"/>
      <c r="F401" s="27"/>
      <c r="G401" s="27"/>
      <c r="H401" s="27"/>
      <c r="I401" s="27"/>
      <c r="AL401" s="26"/>
    </row>
    <row r="402" spans="5:38" x14ac:dyDescent="0.2">
      <c r="E402" s="27"/>
      <c r="F402" s="27"/>
      <c r="G402" s="27"/>
      <c r="H402" s="27"/>
      <c r="I402" s="27"/>
      <c r="AL402" s="26"/>
    </row>
    <row r="403" spans="5:38" x14ac:dyDescent="0.2">
      <c r="E403" s="27"/>
      <c r="F403" s="27"/>
      <c r="G403" s="27"/>
      <c r="H403" s="27"/>
      <c r="I403" s="27"/>
      <c r="AL403" s="26"/>
    </row>
    <row r="404" spans="5:38" x14ac:dyDescent="0.2">
      <c r="E404" s="27"/>
      <c r="F404" s="27"/>
      <c r="G404" s="27"/>
      <c r="H404" s="27"/>
      <c r="I404" s="27"/>
      <c r="AL404" s="26"/>
    </row>
    <row r="405" spans="5:38" x14ac:dyDescent="0.2">
      <c r="E405" s="27"/>
      <c r="F405" s="27"/>
      <c r="G405" s="27"/>
      <c r="H405" s="27"/>
      <c r="I405" s="27"/>
      <c r="AL405" s="26"/>
    </row>
    <row r="406" spans="5:38" x14ac:dyDescent="0.2">
      <c r="E406" s="27"/>
      <c r="F406" s="27"/>
      <c r="G406" s="27"/>
      <c r="H406" s="27"/>
      <c r="I406" s="27"/>
      <c r="AL406" s="26"/>
    </row>
    <row r="407" spans="5:38" ht="15" x14ac:dyDescent="0.25">
      <c r="E407" s="27"/>
      <c r="G407" s="27"/>
      <c r="H407" s="27"/>
      <c r="I407" s="70"/>
      <c r="AL407" s="26"/>
    </row>
    <row r="408" spans="5:38" x14ac:dyDescent="0.2">
      <c r="E408" s="27"/>
      <c r="F408" s="27"/>
      <c r="G408" s="27"/>
      <c r="H408" s="27"/>
      <c r="I408" s="27"/>
      <c r="AL408" s="26"/>
    </row>
    <row r="409" spans="5:38" ht="15" x14ac:dyDescent="0.25">
      <c r="E409" s="27"/>
      <c r="F409" s="70"/>
      <c r="G409" s="27"/>
      <c r="H409" s="27"/>
      <c r="I409" s="27"/>
      <c r="AL409" s="26"/>
    </row>
    <row r="410" spans="5:38" ht="15" x14ac:dyDescent="0.25">
      <c r="E410" s="70"/>
      <c r="F410" s="27"/>
      <c r="G410" s="70"/>
      <c r="H410" s="27"/>
      <c r="I410" s="27"/>
      <c r="AL410" s="26"/>
    </row>
    <row r="411" spans="5:38" x14ac:dyDescent="0.2">
      <c r="E411" s="27"/>
      <c r="F411" s="27"/>
      <c r="G411" s="27"/>
      <c r="H411" s="27"/>
      <c r="I411" s="27"/>
      <c r="AL411" s="26"/>
    </row>
    <row r="412" spans="5:38" x14ac:dyDescent="0.2">
      <c r="E412" s="27"/>
      <c r="F412" s="27"/>
      <c r="G412" s="27"/>
      <c r="H412" s="27"/>
      <c r="I412" s="27"/>
      <c r="AL412" s="26"/>
    </row>
    <row r="413" spans="5:38" x14ac:dyDescent="0.2">
      <c r="E413" s="27"/>
      <c r="F413" s="27"/>
      <c r="G413" s="27"/>
      <c r="H413" s="27"/>
      <c r="I413" s="27"/>
      <c r="AL413" s="26"/>
    </row>
    <row r="414" spans="5:38" x14ac:dyDescent="0.2">
      <c r="E414" s="27"/>
      <c r="F414" s="27"/>
      <c r="G414" s="27"/>
      <c r="H414" s="27"/>
      <c r="I414" s="27"/>
      <c r="AL414" s="26"/>
    </row>
    <row r="415" spans="5:38" x14ac:dyDescent="0.2">
      <c r="E415" s="27"/>
      <c r="F415" s="27"/>
      <c r="G415" s="27"/>
      <c r="H415" s="27"/>
      <c r="I415" s="27"/>
      <c r="AL415" s="26"/>
    </row>
    <row r="416" spans="5:38" x14ac:dyDescent="0.2">
      <c r="E416" s="27"/>
      <c r="F416" s="27"/>
      <c r="G416" s="27"/>
      <c r="H416" s="27"/>
      <c r="I416" s="27"/>
      <c r="AL416" s="26"/>
    </row>
    <row r="417" spans="5:38" ht="15" x14ac:dyDescent="0.25">
      <c r="E417" s="27"/>
      <c r="F417" s="27"/>
      <c r="G417" s="27"/>
      <c r="H417" s="70"/>
      <c r="I417" s="27"/>
      <c r="AL417" s="26"/>
    </row>
    <row r="418" spans="5:38" x14ac:dyDescent="0.2">
      <c r="E418" s="27"/>
      <c r="F418" s="27"/>
      <c r="G418" s="27"/>
      <c r="H418" s="27"/>
      <c r="I418" s="27"/>
      <c r="AL418" s="26"/>
    </row>
    <row r="419" spans="5:38" x14ac:dyDescent="0.2">
      <c r="E419" s="27"/>
      <c r="F419" s="27"/>
      <c r="G419" s="27"/>
      <c r="H419" s="27"/>
      <c r="I419" s="27"/>
      <c r="AL419" s="26"/>
    </row>
    <row r="420" spans="5:38" x14ac:dyDescent="0.2">
      <c r="E420" s="27"/>
      <c r="F420" s="27"/>
      <c r="G420" s="27"/>
      <c r="H420" s="27"/>
      <c r="I420" s="27"/>
      <c r="AL420" s="26"/>
    </row>
    <row r="421" spans="5:38" x14ac:dyDescent="0.2">
      <c r="E421" s="27"/>
      <c r="F421" s="27"/>
      <c r="G421" s="27"/>
      <c r="H421" s="27"/>
      <c r="I421" s="27"/>
      <c r="AL421" s="26"/>
    </row>
    <row r="422" spans="5:38" x14ac:dyDescent="0.2">
      <c r="E422" s="27"/>
      <c r="F422" s="27"/>
      <c r="G422" s="27"/>
      <c r="H422" s="27"/>
      <c r="I422" s="27"/>
      <c r="AL422" s="26"/>
    </row>
    <row r="423" spans="5:38" x14ac:dyDescent="0.2">
      <c r="E423" s="27"/>
      <c r="F423" s="27"/>
      <c r="G423" s="27"/>
      <c r="H423" s="27"/>
      <c r="I423" s="27"/>
      <c r="AL423" s="26"/>
    </row>
    <row r="424" spans="5:38" x14ac:dyDescent="0.2">
      <c r="E424" s="27"/>
      <c r="F424" s="27"/>
      <c r="G424" s="27"/>
      <c r="H424" s="27"/>
      <c r="I424" s="27"/>
      <c r="AL424" s="26"/>
    </row>
    <row r="425" spans="5:38" x14ac:dyDescent="0.2">
      <c r="E425" s="27"/>
      <c r="F425" s="27"/>
      <c r="G425" s="27"/>
      <c r="H425" s="27"/>
      <c r="I425" s="27"/>
      <c r="AL425" s="26"/>
    </row>
    <row r="426" spans="5:38" x14ac:dyDescent="0.2">
      <c r="E426" s="27"/>
      <c r="F426" s="27"/>
      <c r="G426" s="27"/>
      <c r="H426" s="27"/>
      <c r="I426" s="27"/>
      <c r="AL426" s="26"/>
    </row>
    <row r="427" spans="5:38" x14ac:dyDescent="0.2">
      <c r="E427" s="27"/>
      <c r="F427" s="27"/>
      <c r="G427" s="27"/>
      <c r="H427" s="27"/>
      <c r="I427" s="27"/>
      <c r="AL427" s="26"/>
    </row>
    <row r="428" spans="5:38" x14ac:dyDescent="0.2">
      <c r="E428" s="27"/>
      <c r="F428" s="27"/>
      <c r="G428" s="27"/>
      <c r="H428" s="27"/>
      <c r="I428" s="27"/>
      <c r="AL428" s="26"/>
    </row>
    <row r="429" spans="5:38" ht="15" x14ac:dyDescent="0.25">
      <c r="E429" s="27"/>
      <c r="F429" s="70"/>
      <c r="G429" s="27"/>
      <c r="H429" s="27"/>
      <c r="I429" s="27"/>
      <c r="AL429" s="26"/>
    </row>
    <row r="430" spans="5:38" ht="15" x14ac:dyDescent="0.25">
      <c r="E430" s="70"/>
      <c r="F430" s="27"/>
      <c r="G430" s="27"/>
      <c r="H430" s="27"/>
      <c r="I430" s="27"/>
      <c r="AL430" s="26"/>
    </row>
    <row r="431" spans="5:38" x14ac:dyDescent="0.2">
      <c r="E431" s="27"/>
      <c r="F431" s="27"/>
      <c r="G431" s="27"/>
      <c r="H431" s="27"/>
      <c r="AL431" s="26"/>
    </row>
    <row r="432" spans="5:38" x14ac:dyDescent="0.2">
      <c r="E432" s="27"/>
      <c r="F432" s="27"/>
      <c r="G432" s="27"/>
      <c r="H432" s="27"/>
      <c r="I432" s="27"/>
      <c r="AL432" s="26"/>
    </row>
    <row r="433" spans="5:9" ht="15" x14ac:dyDescent="0.25">
      <c r="E433" s="27"/>
      <c r="F433" s="27"/>
      <c r="G433" s="27"/>
      <c r="H433" s="27"/>
      <c r="I433" s="70"/>
    </row>
    <row r="434" spans="5:9" ht="15" x14ac:dyDescent="0.25">
      <c r="E434" s="27"/>
      <c r="F434" s="27"/>
      <c r="G434" s="70"/>
      <c r="H434" s="27"/>
      <c r="I434" s="27"/>
    </row>
    <row r="435" spans="5:9" x14ac:dyDescent="0.2">
      <c r="E435" s="27"/>
      <c r="F435" s="27"/>
      <c r="G435" s="27"/>
      <c r="H435" s="27"/>
      <c r="I435" s="27"/>
    </row>
    <row r="436" spans="5:9" x14ac:dyDescent="0.2">
      <c r="E436" s="27"/>
      <c r="F436" s="27"/>
      <c r="G436" s="27"/>
      <c r="H436" s="27"/>
      <c r="I436" s="27"/>
    </row>
    <row r="437" spans="5:9" x14ac:dyDescent="0.2">
      <c r="E437" s="27"/>
      <c r="F437" s="27"/>
      <c r="G437" s="27"/>
      <c r="H437" s="27"/>
      <c r="I437" s="27"/>
    </row>
    <row r="438" spans="5:9" x14ac:dyDescent="0.2">
      <c r="E438" s="27"/>
      <c r="F438" s="27"/>
      <c r="G438" s="27"/>
      <c r="H438" s="27"/>
      <c r="I438" s="27"/>
    </row>
    <row r="439" spans="5:9" x14ac:dyDescent="0.2">
      <c r="E439" s="27"/>
      <c r="F439" s="27"/>
      <c r="G439" s="27"/>
      <c r="I439" s="27"/>
    </row>
    <row r="440" spans="5:9" x14ac:dyDescent="0.2">
      <c r="E440" s="27"/>
      <c r="F440" s="27"/>
      <c r="G440" s="27"/>
      <c r="H440" s="27"/>
      <c r="I440" s="27"/>
    </row>
    <row r="441" spans="5:9" ht="15" x14ac:dyDescent="0.25">
      <c r="E441" s="27"/>
      <c r="F441" s="27"/>
      <c r="G441" s="27"/>
      <c r="H441" s="70"/>
      <c r="I441" s="27"/>
    </row>
    <row r="442" spans="5:9" x14ac:dyDescent="0.2">
      <c r="E442" s="27"/>
      <c r="F442" s="27"/>
      <c r="G442" s="27"/>
      <c r="H442" s="27"/>
      <c r="I442" s="27"/>
    </row>
    <row r="443" spans="5:9" x14ac:dyDescent="0.2">
      <c r="E443" s="27"/>
      <c r="F443" s="27"/>
      <c r="G443" s="27"/>
      <c r="H443" s="27"/>
      <c r="I443" s="27"/>
    </row>
    <row r="444" spans="5:9" x14ac:dyDescent="0.2">
      <c r="E444" s="27"/>
      <c r="F444" s="27"/>
      <c r="G444" s="27"/>
      <c r="H444" s="27"/>
      <c r="I444" s="27"/>
    </row>
    <row r="445" spans="5:9" ht="15" x14ac:dyDescent="0.25">
      <c r="E445" s="70"/>
      <c r="F445" s="27"/>
      <c r="G445" s="70"/>
      <c r="H445" s="27"/>
      <c r="I445" s="27"/>
    </row>
    <row r="446" spans="5:9" x14ac:dyDescent="0.2">
      <c r="E446" s="27"/>
      <c r="F446" s="27"/>
      <c r="G446" s="27"/>
      <c r="H446" s="27"/>
      <c r="I446" s="27"/>
    </row>
    <row r="447" spans="5:9" x14ac:dyDescent="0.2">
      <c r="E447" s="27"/>
      <c r="G447" s="27"/>
      <c r="H447" s="27"/>
      <c r="I447" s="27"/>
    </row>
    <row r="448" spans="5:9" x14ac:dyDescent="0.2">
      <c r="E448" s="27"/>
      <c r="F448" s="27"/>
      <c r="G448" s="27"/>
      <c r="H448" s="27"/>
      <c r="I448" s="27"/>
    </row>
    <row r="449" spans="5:9" ht="15" x14ac:dyDescent="0.25">
      <c r="E449" s="27"/>
      <c r="F449" s="70"/>
      <c r="G449" s="27"/>
      <c r="H449" s="27"/>
      <c r="I449" s="27"/>
    </row>
    <row r="450" spans="5:9" ht="15" x14ac:dyDescent="0.25">
      <c r="E450" s="27"/>
      <c r="F450" s="27"/>
      <c r="G450" s="27"/>
      <c r="H450" s="27"/>
      <c r="I450" s="70"/>
    </row>
    <row r="451" spans="5:9" x14ac:dyDescent="0.2">
      <c r="E451" s="27"/>
      <c r="F451" s="27"/>
      <c r="G451" s="27"/>
      <c r="H451" s="27"/>
      <c r="I451" s="27"/>
    </row>
    <row r="452" spans="5:9" x14ac:dyDescent="0.2">
      <c r="E452" s="27"/>
      <c r="F452" s="27"/>
      <c r="G452" s="27"/>
      <c r="H452" s="27"/>
      <c r="I452" s="27"/>
    </row>
    <row r="453" spans="5:9" ht="15" x14ac:dyDescent="0.25">
      <c r="E453" s="27"/>
      <c r="F453" s="27"/>
      <c r="G453" s="27"/>
      <c r="H453" s="70"/>
      <c r="I453" s="27"/>
    </row>
    <row r="454" spans="5:9" x14ac:dyDescent="0.2">
      <c r="E454" s="27"/>
      <c r="F454" s="27"/>
      <c r="G454" s="27"/>
      <c r="H454" s="27"/>
      <c r="I454" s="27"/>
    </row>
    <row r="455" spans="5:9" x14ac:dyDescent="0.2">
      <c r="E455" s="27"/>
      <c r="F455" s="27"/>
      <c r="G455" s="27"/>
      <c r="H455" s="27"/>
      <c r="I455" s="27"/>
    </row>
    <row r="456" spans="5:9" x14ac:dyDescent="0.2">
      <c r="E456" s="27"/>
      <c r="F456" s="27"/>
      <c r="G456" s="27"/>
      <c r="H456" s="27"/>
      <c r="I456" s="27"/>
    </row>
    <row r="457" spans="5:9" x14ac:dyDescent="0.2">
      <c r="E457" s="27"/>
      <c r="F457" s="27"/>
      <c r="G457" s="27"/>
      <c r="H457" s="27"/>
      <c r="I457" s="27"/>
    </row>
    <row r="458" spans="5:9" ht="15" x14ac:dyDescent="0.25">
      <c r="E458" s="27"/>
      <c r="F458" s="27"/>
      <c r="G458" s="70"/>
      <c r="H458" s="27"/>
      <c r="I458" s="27"/>
    </row>
    <row r="459" spans="5:9" x14ac:dyDescent="0.2">
      <c r="E459" s="27"/>
      <c r="F459" s="27"/>
      <c r="G459" s="27"/>
      <c r="H459" s="27"/>
      <c r="I459" s="27"/>
    </row>
    <row r="460" spans="5:9" ht="15" x14ac:dyDescent="0.25">
      <c r="E460" s="70"/>
      <c r="F460" s="70"/>
      <c r="G460" s="27"/>
      <c r="H460" s="27"/>
      <c r="I460" s="27"/>
    </row>
    <row r="461" spans="5:9" x14ac:dyDescent="0.2">
      <c r="E461" s="27"/>
      <c r="F461" s="27"/>
      <c r="G461" s="27"/>
      <c r="H461" s="27"/>
      <c r="I461" s="27"/>
    </row>
    <row r="462" spans="5:9" x14ac:dyDescent="0.2">
      <c r="E462" s="27"/>
      <c r="F462" s="27"/>
      <c r="G462" s="27"/>
      <c r="H462" s="27"/>
    </row>
    <row r="463" spans="5:9" x14ac:dyDescent="0.2">
      <c r="E463" s="27"/>
      <c r="F463" s="27"/>
      <c r="G463" s="27"/>
      <c r="H463" s="27"/>
    </row>
    <row r="464" spans="5:9" ht="15" x14ac:dyDescent="0.25">
      <c r="E464" s="27"/>
      <c r="F464" s="27"/>
      <c r="H464" s="27"/>
      <c r="I464" s="70"/>
    </row>
    <row r="465" spans="5:9" x14ac:dyDescent="0.2">
      <c r="F465" s="27"/>
      <c r="H465" s="27"/>
      <c r="I465" s="27"/>
    </row>
    <row r="466" spans="5:9" ht="15" x14ac:dyDescent="0.25">
      <c r="F466" s="27"/>
      <c r="G466" s="70"/>
      <c r="I466" s="27"/>
    </row>
    <row r="467" spans="5:9" ht="15" x14ac:dyDescent="0.25">
      <c r="E467" s="70"/>
      <c r="G467" s="27"/>
      <c r="I467" s="27"/>
    </row>
    <row r="468" spans="5:9" ht="15" x14ac:dyDescent="0.25">
      <c r="E468" s="27"/>
      <c r="G468" s="27"/>
      <c r="H468" s="70"/>
      <c r="I468" s="27"/>
    </row>
    <row r="469" spans="5:9" ht="15" x14ac:dyDescent="0.25">
      <c r="E469" s="27"/>
      <c r="F469" s="70"/>
      <c r="G469" s="27"/>
      <c r="H469" s="27"/>
      <c r="I469" s="27"/>
    </row>
    <row r="470" spans="5:9" x14ac:dyDescent="0.2">
      <c r="E470" s="27"/>
      <c r="F470" s="27"/>
      <c r="G470" s="27"/>
      <c r="H470" s="27"/>
      <c r="I470" s="27"/>
    </row>
    <row r="471" spans="5:9" x14ac:dyDescent="0.2">
      <c r="F471" s="27"/>
      <c r="H471" s="27"/>
      <c r="I471" s="27"/>
    </row>
    <row r="472" spans="5:9" x14ac:dyDescent="0.2">
      <c r="F472" s="27"/>
      <c r="H472" s="27"/>
    </row>
    <row r="474" spans="5:9" ht="15" x14ac:dyDescent="0.25">
      <c r="I474" s="70"/>
    </row>
    <row r="475" spans="5:9" ht="15" x14ac:dyDescent="0.25">
      <c r="F475" s="70"/>
      <c r="H475" s="70"/>
      <c r="I475" s="27"/>
    </row>
    <row r="476" spans="5:9" x14ac:dyDescent="0.2">
      <c r="F476" s="27"/>
      <c r="H476" s="27"/>
      <c r="I476" s="27"/>
    </row>
    <row r="477" spans="5:9" x14ac:dyDescent="0.2">
      <c r="F477" s="27"/>
      <c r="H477" s="27"/>
      <c r="I477" s="27"/>
    </row>
    <row r="478" spans="5:9" x14ac:dyDescent="0.2">
      <c r="F478" s="27"/>
      <c r="H478" s="27"/>
      <c r="I478" s="27"/>
    </row>
    <row r="479" spans="5:9" x14ac:dyDescent="0.2">
      <c r="H479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81" max="11" man="1"/>
    <brk id="123" max="11" man="1"/>
    <brk id="168" max="11" man="1"/>
    <brk id="224" max="11" man="1"/>
    <brk id="275" max="11" man="1"/>
    <brk id="322" max="11" man="1"/>
    <brk id="35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Women">
    <tabColor rgb="FF00B050"/>
  </sheetPr>
  <dimension ref="A1:AV496"/>
  <sheetViews>
    <sheetView topLeftCell="A4" workbookViewId="0">
      <pane ySplit="3" topLeftCell="A7" activePane="bottomLeft" state="frozen"/>
      <selection activeCell="A4" sqref="A4"/>
      <selection pane="bottomLeft" activeCell="A6" sqref="A6"/>
    </sheetView>
  </sheetViews>
  <sheetFormatPr defaultRowHeight="12.75" outlineLevelRow="1" outlineLevelCol="1" x14ac:dyDescent="0.2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8" width="9.140625" style="2" hidden="1" customWidth="1"/>
    <col min="19" max="20" width="10.85546875" style="2" hidden="1" customWidth="1"/>
    <col min="21" max="24" width="9.140625" style="2" hidden="1" customWidth="1"/>
    <col min="25" max="26" width="0" style="2" hidden="1" customWidth="1" outlineLevel="1"/>
    <col min="27" max="27" width="0" style="2" hidden="1" customWidth="1" collapsed="1"/>
    <col min="28" max="28" width="0" style="2" hidden="1" customWidth="1"/>
    <col min="29" max="29" width="9.140625" style="2"/>
    <col min="30" max="33" width="0" style="2" hidden="1" customWidth="1"/>
    <col min="34" max="34" width="3.42578125" style="2" hidden="1" customWidth="1"/>
    <col min="35" max="36" width="0" style="2" hidden="1" customWidth="1"/>
    <col min="37" max="37" width="9.140625" style="2" hidden="1" customWidth="1"/>
    <col min="38" max="38" width="0" style="2" hidden="1" customWidth="1"/>
    <col min="39" max="42" width="10.7109375" style="2" hidden="1" customWidth="1"/>
    <col min="43" max="45" width="0" style="2" hidden="1" customWidth="1"/>
    <col min="46" max="46" width="1.7109375" style="2" hidden="1" customWidth="1"/>
    <col min="47" max="16384" width="9.140625" style="2"/>
  </cols>
  <sheetData>
    <row r="1" spans="1:48" hidden="1" outlineLevel="1" x14ac:dyDescent="0.2">
      <c r="Q1" s="27"/>
      <c r="R1" s="27"/>
      <c r="S1" s="27"/>
      <c r="T1" s="27"/>
      <c r="U1" s="27"/>
      <c r="V1" s="28" t="s">
        <v>320</v>
      </c>
      <c r="W1" s="27" t="str">
        <f t="shared" ref="W1:AB1" si="0">IF(OR(W$6&gt;$D$5,W$6&gt;COUNT($E1:$J1)),"",LARGE($E1:$J1,W$6))</f>
        <v/>
      </c>
      <c r="X1" s="27" t="str">
        <f t="shared" si="0"/>
        <v/>
      </c>
      <c r="Y1" s="27" t="str">
        <f t="shared" si="0"/>
        <v/>
      </c>
      <c r="Z1" s="27" t="str">
        <f t="shared" si="0"/>
        <v/>
      </c>
      <c r="AA1" s="27" t="str">
        <f t="shared" si="0"/>
        <v/>
      </c>
      <c r="AB1" s="27" t="str">
        <f t="shared" si="0"/>
        <v/>
      </c>
      <c r="AC1" s="1"/>
      <c r="AD1" s="1"/>
      <c r="AE1" s="1"/>
      <c r="AF1" s="1"/>
      <c r="AG1" s="1"/>
      <c r="AH1" s="1"/>
      <c r="AI1" s="1"/>
      <c r="AJ1" s="1"/>
      <c r="AK1" s="1"/>
      <c r="AT1" s="30"/>
    </row>
    <row r="2" spans="1:48" hidden="1" outlineLevel="1" x14ac:dyDescent="0.2">
      <c r="A2" s="2" t="s">
        <v>322</v>
      </c>
      <c r="J2" s="31" t="s">
        <v>622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1199</v>
      </c>
      <c r="M2" s="40"/>
      <c r="N2" s="33">
        <f>K2+(ROW(K2)-ROW(K$6))/10000</f>
        <v>-4.0000000000000002E-4</v>
      </c>
      <c r="O2" s="32">
        <f>COUNT(E2:J2)</f>
        <v>0</v>
      </c>
      <c r="P2" s="32">
        <f ca="1">IF(AND(O2=1,OFFSET(D2,0,P$3)&gt;0),"Y",0)</f>
        <v>0</v>
      </c>
      <c r="Q2" s="34">
        <v>0</v>
      </c>
      <c r="R2" s="35">
        <f>1-(Q2=Q1)</f>
        <v>0</v>
      </c>
      <c r="S2" s="36">
        <f>IFERROR(LARGE(E2:J2,1),0)*1.001+IF($D$5&gt;=2,IFERROR(LARGE(E2:J2,2),0),0)*1.0001+IF($D$5&gt;=3,IFERROR(LARGE(E2:J2,3),0),0)*1.00001+IF($D$5&gt;=4,IFERROR(LARGE(E2:J2,4),0),0)*1.000001+IF($D$5&gt;=5,IFERROR(LARGE(E2:J2,5),0),0)*1.0000001+IF($D$5&gt;=6,IFERROR(LARGE(E2:J2,6),0),0)*1.00000001</f>
        <v>0</v>
      </c>
      <c r="T2" s="36">
        <f>K2+W2/1000+IF($D$5&gt;=2,X2/10000,0)+IF($D$5&gt;=3,Y2/100000,0)+IF($D$5&gt;=4,Z2/1000000,0)+IF($D$5&gt;=5,AA2/10000000,0)+IF($D$5&gt;=6,AB2/100000000,0)</f>
        <v>0</v>
      </c>
      <c r="U2" s="35">
        <f>1-(S2=T2)</f>
        <v>0</v>
      </c>
      <c r="V2" s="35">
        <f>K2+W2/1000+X2/10000+Y2/100000+Z2/1000000+AA2/10000000+AB2/100000000</f>
        <v>0</v>
      </c>
      <c r="W2" s="27"/>
      <c r="X2" s="27"/>
      <c r="Y2" s="27"/>
      <c r="Z2" s="27"/>
      <c r="AA2" s="27"/>
      <c r="AB2" s="27"/>
      <c r="AC2" s="31" t="s">
        <v>623</v>
      </c>
      <c r="AD2" s="37" t="e">
        <v>#N/A</v>
      </c>
      <c r="AE2" s="37" t="e">
        <f>IF($AD2="Query O/S",AQ2,0)</f>
        <v>#N/A</v>
      </c>
      <c r="AF2" s="37" t="e">
        <f>IF($AD2="Query O/S",AR2,0)</f>
        <v>#N/A</v>
      </c>
      <c r="AG2" s="37" t="e">
        <f>IF($AD2="Query O/S",AS2,0)</f>
        <v>#N/A</v>
      </c>
      <c r="AH2" s="37"/>
      <c r="AI2" s="38">
        <f ca="1">OFFSET(E2,0,AI$5-1)</f>
        <v>0</v>
      </c>
      <c r="AJ2" s="39"/>
      <c r="AK2" s="71"/>
      <c r="AL2" s="41">
        <f>MAX(E2:J2)</f>
        <v>0</v>
      </c>
      <c r="AM2" s="32">
        <f>(IFERROR(LARGE(E2:J2,1),0)+IF($AM$3&gt;=2,IFERROR(LARGE(E2:J2,2),0),0)+IF($AM$3&gt;=3,IFERROR(LARGE(E2:J2,3),0),0)+IF($AM$3&gt;=4,IFERROR(LARGE(E2:J2,4),0),0)+IF($AM$3&gt;=5,IFERROR(LARGE(E2:J2,5),0),0)+IF($AM$3&gt;=6,IFERROR(LARGE(E2:J2,6),0),0)+AL2)*(L2="Y")</f>
        <v>0</v>
      </c>
      <c r="AN2" s="41" t="e">
        <f>IF(AND($AD2="Query O/s",AQ2&lt;&gt;""),AQ2,"-")</f>
        <v>#N/A</v>
      </c>
      <c r="AO2" s="41" t="e">
        <f>IF(AND($AD2="Query O/s",AR2&lt;&gt;""),AR2,"-")</f>
        <v>#N/A</v>
      </c>
      <c r="AP2" s="41" t="e">
        <f>IF(AND($AD2="Query O/s",AS2&lt;&gt;""),AS2,"-")</f>
        <v>#N/A</v>
      </c>
      <c r="AT2" s="30"/>
    </row>
    <row r="3" spans="1:48" hidden="1" outlineLevel="1" x14ac:dyDescent="0.2">
      <c r="J3" s="31"/>
      <c r="K3" s="27"/>
      <c r="L3" s="27"/>
      <c r="M3" s="27"/>
      <c r="N3" s="42"/>
      <c r="O3" s="27" t="s">
        <v>326</v>
      </c>
      <c r="P3" s="43">
        <v>5</v>
      </c>
      <c r="Q3" s="44" t="s">
        <v>624</v>
      </c>
      <c r="R3" s="45" t="s">
        <v>328</v>
      </c>
      <c r="U3" s="45" t="s">
        <v>329</v>
      </c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1" t="s">
        <v>330</v>
      </c>
      <c r="AM3" s="3">
        <f>$D$5-1</f>
        <v>2</v>
      </c>
      <c r="AQ3" s="1" t="s">
        <v>331</v>
      </c>
      <c r="AT3" s="30"/>
    </row>
    <row r="4" spans="1:48" s="15" customFormat="1" ht="38.25" customHeight="1" collapsed="1" thickBot="1" x14ac:dyDescent="0.45">
      <c r="A4" s="15" t="s">
        <v>1195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7">
        <f>SUM(R6:R272)</f>
        <v>0</v>
      </c>
      <c r="U4" s="47">
        <f>SUM(U6:U272)</f>
        <v>0</v>
      </c>
      <c r="V4" s="44" t="s">
        <v>625</v>
      </c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44" t="s">
        <v>626</v>
      </c>
      <c r="AN4" s="27"/>
      <c r="AO4" s="27"/>
      <c r="AP4" s="27"/>
      <c r="AQ4" s="27"/>
      <c r="AR4" s="27"/>
      <c r="AS4" s="27"/>
      <c r="AT4" s="48" t="s">
        <v>627</v>
      </c>
      <c r="AU4" s="27"/>
      <c r="AV4" s="27"/>
    </row>
    <row r="5" spans="1:48" x14ac:dyDescent="0.2">
      <c r="A5" s="26" t="s">
        <v>335</v>
      </c>
      <c r="B5" s="26"/>
      <c r="C5" s="26"/>
      <c r="D5" s="49">
        <v>3</v>
      </c>
      <c r="K5" s="50" t="str">
        <f>"Total is best " &amp;D5&amp;" races"</f>
        <v>Total is best 3 races</v>
      </c>
      <c r="Q5" s="26" t="s">
        <v>336</v>
      </c>
      <c r="R5" s="26"/>
      <c r="S5" s="51" t="s">
        <v>337</v>
      </c>
      <c r="T5" s="51"/>
      <c r="U5" s="51"/>
      <c r="V5" s="26"/>
      <c r="W5" s="26" t="s">
        <v>338</v>
      </c>
      <c r="X5" s="26"/>
      <c r="Y5" s="26"/>
      <c r="Z5" s="26"/>
      <c r="AA5" s="26"/>
      <c r="AB5" s="26"/>
      <c r="AE5" s="2" t="s">
        <v>339</v>
      </c>
      <c r="AH5" s="72" t="s">
        <v>340</v>
      </c>
      <c r="AI5" s="43">
        <v>3</v>
      </c>
      <c r="AJ5" s="26" t="s">
        <v>341</v>
      </c>
      <c r="AM5" s="26"/>
      <c r="AN5" s="26" t="s">
        <v>342</v>
      </c>
      <c r="AO5" s="26"/>
      <c r="AP5" s="26"/>
      <c r="AQ5" s="44" t="s">
        <v>628</v>
      </c>
      <c r="AR5" s="26"/>
      <c r="AS5" s="26"/>
      <c r="AT5" s="30"/>
    </row>
    <row r="6" spans="1:48" s="26" customFormat="1" ht="56.25" x14ac:dyDescent="0.2">
      <c r="A6" s="56" t="s">
        <v>344</v>
      </c>
      <c r="B6" s="55" t="s">
        <v>345</v>
      </c>
      <c r="C6" s="26" t="s">
        <v>346</v>
      </c>
      <c r="D6" s="56" t="s">
        <v>347</v>
      </c>
      <c r="E6" s="56" t="s">
        <v>348</v>
      </c>
      <c r="F6" s="56" t="s">
        <v>349</v>
      </c>
      <c r="G6" s="56" t="s">
        <v>350</v>
      </c>
      <c r="H6" s="56" t="s">
        <v>351</v>
      </c>
      <c r="I6" s="56" t="s">
        <v>352</v>
      </c>
      <c r="J6" s="56" t="s">
        <v>353</v>
      </c>
      <c r="K6" s="56" t="s">
        <v>354</v>
      </c>
      <c r="L6" s="57" t="s">
        <v>355</v>
      </c>
      <c r="M6" s="57" t="s">
        <v>356</v>
      </c>
      <c r="N6" s="58" t="s">
        <v>357</v>
      </c>
      <c r="O6" s="20" t="s">
        <v>358</v>
      </c>
      <c r="P6" s="57" t="s">
        <v>359</v>
      </c>
      <c r="Q6" s="56" t="s">
        <v>360</v>
      </c>
      <c r="R6" s="59" t="s">
        <v>328</v>
      </c>
      <c r="S6" s="20" t="s">
        <v>361</v>
      </c>
      <c r="T6" s="20" t="s">
        <v>362</v>
      </c>
      <c r="U6" s="20" t="s">
        <v>363</v>
      </c>
      <c r="V6" s="59" t="s">
        <v>364</v>
      </c>
      <c r="W6" s="56">
        <v>1</v>
      </c>
      <c r="X6" s="56">
        <v>2</v>
      </c>
      <c r="Y6" s="56">
        <v>3</v>
      </c>
      <c r="Z6" s="56">
        <v>4</v>
      </c>
      <c r="AA6" s="56">
        <v>5</v>
      </c>
      <c r="AB6" s="56">
        <v>6</v>
      </c>
      <c r="AD6" s="60" t="s">
        <v>365</v>
      </c>
      <c r="AE6" s="22" t="s">
        <v>366</v>
      </c>
      <c r="AF6" s="22" t="s">
        <v>367</v>
      </c>
      <c r="AG6" s="22" t="s">
        <v>368</v>
      </c>
      <c r="AH6" s="22"/>
      <c r="AI6" s="22" t="s">
        <v>369</v>
      </c>
      <c r="AJ6" s="60" t="s">
        <v>370</v>
      </c>
      <c r="AK6" s="60" t="s">
        <v>371</v>
      </c>
      <c r="AL6" s="22" t="s">
        <v>372</v>
      </c>
      <c r="AM6" s="22" t="s">
        <v>373</v>
      </c>
      <c r="AN6" s="22" t="s">
        <v>366</v>
      </c>
      <c r="AO6" s="22" t="s">
        <v>367</v>
      </c>
      <c r="AP6" s="22" t="s">
        <v>368</v>
      </c>
      <c r="AQ6" s="22" t="s">
        <v>366</v>
      </c>
      <c r="AR6" s="22" t="s">
        <v>367</v>
      </c>
      <c r="AS6" s="22" t="s">
        <v>368</v>
      </c>
      <c r="AT6" s="54"/>
    </row>
    <row r="7" spans="1:48" s="26" customFormat="1" x14ac:dyDescent="0.2">
      <c r="A7" s="56"/>
      <c r="B7" s="1"/>
      <c r="C7" s="26" t="s">
        <v>629</v>
      </c>
      <c r="D7" s="56"/>
      <c r="E7" s="27"/>
      <c r="F7" s="29"/>
      <c r="G7" s="29"/>
      <c r="H7" s="29"/>
      <c r="I7" s="29"/>
      <c r="J7" s="29"/>
      <c r="K7" s="27"/>
      <c r="L7" s="27"/>
      <c r="M7" s="27"/>
      <c r="N7" s="42"/>
      <c r="O7" s="27"/>
      <c r="P7" s="27"/>
      <c r="Q7" s="56" t="s">
        <v>64</v>
      </c>
      <c r="R7" s="56"/>
      <c r="S7" s="56"/>
      <c r="T7" s="56"/>
      <c r="U7" s="56"/>
      <c r="V7" s="35"/>
      <c r="W7" s="62"/>
      <c r="X7" s="62"/>
      <c r="Y7" s="62"/>
      <c r="Z7" s="62"/>
      <c r="AA7" s="62"/>
      <c r="AB7" s="62"/>
      <c r="AJ7" s="73"/>
      <c r="AK7" s="73"/>
      <c r="AN7" s="41"/>
      <c r="AO7" s="41"/>
      <c r="AP7" s="41"/>
      <c r="AQ7" s="39">
        <v>600</v>
      </c>
      <c r="AR7" s="39">
        <v>596</v>
      </c>
      <c r="AS7" s="39">
        <v>553</v>
      </c>
      <c r="AT7" s="54"/>
    </row>
    <row r="8" spans="1:48" s="26" customFormat="1" x14ac:dyDescent="0.2">
      <c r="A8" s="29">
        <v>1</v>
      </c>
      <c r="B8" s="1">
        <v>1</v>
      </c>
      <c r="C8" s="1" t="s">
        <v>630</v>
      </c>
      <c r="D8" s="29" t="s">
        <v>56</v>
      </c>
      <c r="E8" s="29"/>
      <c r="F8" s="29">
        <v>200</v>
      </c>
      <c r="G8" s="29">
        <v>200</v>
      </c>
      <c r="H8" s="29">
        <v>200</v>
      </c>
      <c r="I8" s="29"/>
      <c r="J8" s="29"/>
      <c r="K8" s="32">
        <f t="shared" ref="K8:K36" si="1">IFERROR(LARGE(E8:J8,1),0)+IF($D$5&gt;=2,IFERROR(LARGE(E8:J8,2),0),0)+IF($D$5&gt;=3,IFERROR(LARGE(E8:J8,3),0),0)+IF($D$5&gt;=4,IFERROR(LARGE(E8:J8,4),0),0)+IF($D$5&gt;=5,IFERROR(LARGE(E8:J8,5),0),0)+IF($D$5&gt;=6,IFERROR(LARGE(E8:J8,6),0),0)</f>
        <v>600</v>
      </c>
      <c r="L8" s="32" t="s">
        <v>1133</v>
      </c>
      <c r="M8" s="40" t="s">
        <v>65</v>
      </c>
      <c r="N8" s="33">
        <f t="shared" ref="N8:N36" si="2">K8+(ROW(K8)-ROW(K$6))/10000</f>
        <v>600.00019999999995</v>
      </c>
      <c r="O8" s="32">
        <f t="shared" ref="O8:O36" si="3">COUNT(E8:J8)</f>
        <v>3</v>
      </c>
      <c r="P8" s="32">
        <f t="shared" ref="P8:P36" ca="1" si="4">IF(AND(O8=1,OFFSET(D8,0,P$3)&gt;0),"Y",0)</f>
        <v>0</v>
      </c>
      <c r="Q8" s="34" t="s">
        <v>64</v>
      </c>
      <c r="R8" s="35">
        <f t="shared" ref="R8:R36" si="5">1-(Q8=Q7)</f>
        <v>0</v>
      </c>
      <c r="S8" s="36">
        <f t="shared" ref="S8:S36" si="6">IFERROR(LARGE(E8:J8,1),0)*1.001+IF($D$5&gt;=2,IFERROR(LARGE(E8:J8,2),0),0)*1.0001+IF($D$5&gt;=3,IFERROR(LARGE(E8:J8,3),0),0)*1.00001+IF($D$5&gt;=4,IFERROR(LARGE(E8:J8,4),0),0)*1.000001+IF($D$5&gt;=5,IFERROR(LARGE(E8:J8,5),0),0)*1.0000001+IF($D$5&gt;=6,IFERROR(LARGE(E8:J8,6),0),0)*1.00000001</f>
        <v>600.22199999999998</v>
      </c>
      <c r="T8" s="36">
        <f t="shared" ref="T8:T36" si="7">K8+W8/1000+IF($D$5&gt;=2,X8/10000,0)+IF($D$5&gt;=3,Y8/100000,0)+IF($D$5&gt;=4,Z8/1000000,0)+IF($D$5&gt;=5,AA8/10000000,0)+IF($D$5&gt;=6,AB8/100000000,0)</f>
        <v>600.22199999999998</v>
      </c>
      <c r="U8" s="35">
        <f t="shared" ref="U8:U36" si="8">1-(S8=T8)</f>
        <v>0</v>
      </c>
      <c r="V8" s="35">
        <f t="shared" ref="V8:V36" si="9">K8+W8/1000+X8/10000+Y8/100000+Z8/1000000+AA8/10000000+AB8/100000000</f>
        <v>600.22199999999998</v>
      </c>
      <c r="W8" s="29">
        <v>200</v>
      </c>
      <c r="X8" s="29">
        <v>200</v>
      </c>
      <c r="Y8" s="29">
        <v>200</v>
      </c>
      <c r="Z8" s="29">
        <v>0</v>
      </c>
      <c r="AA8" s="29">
        <v>0</v>
      </c>
      <c r="AB8" s="29">
        <v>0</v>
      </c>
      <c r="AD8" s="37">
        <v>0</v>
      </c>
      <c r="AE8" s="37">
        <v>0</v>
      </c>
      <c r="AF8" s="37">
        <v>0</v>
      </c>
      <c r="AG8" s="37">
        <v>0</v>
      </c>
      <c r="AH8" s="37"/>
      <c r="AI8" s="38">
        <f t="shared" ref="AI8:AI36" ca="1" si="10">OFFSET(E8,0,AI$5-1)</f>
        <v>200</v>
      </c>
      <c r="AJ8" s="39">
        <v>3</v>
      </c>
      <c r="AK8" s="71">
        <v>600.02199999999993</v>
      </c>
      <c r="AL8" s="41">
        <v>200</v>
      </c>
      <c r="AM8" s="32">
        <v>600</v>
      </c>
      <c r="AN8" s="41" t="str">
        <f t="shared" ref="AN8:AN36" si="11">IF(AND($AD8="Query O/s",AQ8&lt;&gt;""),AQ8,"-")</f>
        <v>-</v>
      </c>
      <c r="AO8" s="41" t="str">
        <f t="shared" ref="AO8:AO36" si="12">IF(AND($AD8="Query O/s",AR8&lt;&gt;""),AR8,"-")</f>
        <v>-</v>
      </c>
      <c r="AP8" s="41" t="str">
        <f t="shared" ref="AP8:AP36" si="13">IF(AND($AD8="Query O/s",AS8&lt;&gt;""),AS8,"-")</f>
        <v>-</v>
      </c>
      <c r="AQ8" s="39" t="s">
        <v>65</v>
      </c>
      <c r="AR8" s="39"/>
      <c r="AS8" s="39"/>
      <c r="AT8" s="54"/>
    </row>
    <row r="9" spans="1:48" s="26" customFormat="1" x14ac:dyDescent="0.2">
      <c r="A9" s="29">
        <v>2</v>
      </c>
      <c r="B9" s="1">
        <v>2</v>
      </c>
      <c r="C9" s="1" t="s">
        <v>61</v>
      </c>
      <c r="D9" s="29" t="s">
        <v>63</v>
      </c>
      <c r="E9" s="29">
        <v>199</v>
      </c>
      <c r="F9" s="29">
        <v>198</v>
      </c>
      <c r="G9" s="29">
        <v>199</v>
      </c>
      <c r="H9" s="29">
        <v>189</v>
      </c>
      <c r="I9" s="29">
        <v>200</v>
      </c>
      <c r="J9" s="29"/>
      <c r="K9" s="32">
        <f t="shared" si="1"/>
        <v>598</v>
      </c>
      <c r="L9" s="32" t="s">
        <v>1133</v>
      </c>
      <c r="M9" s="40" t="s">
        <v>107</v>
      </c>
      <c r="N9" s="33">
        <f t="shared" si="2"/>
        <v>598.00030000000004</v>
      </c>
      <c r="O9" s="32">
        <f t="shared" si="3"/>
        <v>5</v>
      </c>
      <c r="P9" s="32">
        <f t="shared" ca="1" si="4"/>
        <v>0</v>
      </c>
      <c r="Q9" s="34" t="s">
        <v>64</v>
      </c>
      <c r="R9" s="35">
        <f t="shared" si="5"/>
        <v>0</v>
      </c>
      <c r="S9" s="36">
        <f t="shared" si="6"/>
        <v>598.22189000000003</v>
      </c>
      <c r="T9" s="36">
        <f t="shared" si="7"/>
        <v>598.22189000000003</v>
      </c>
      <c r="U9" s="35">
        <f t="shared" si="8"/>
        <v>0</v>
      </c>
      <c r="V9" s="35">
        <f t="shared" si="9"/>
        <v>598.22210689999997</v>
      </c>
      <c r="W9" s="29">
        <v>200</v>
      </c>
      <c r="X9" s="29">
        <v>199</v>
      </c>
      <c r="Y9" s="29">
        <v>199</v>
      </c>
      <c r="Z9" s="29">
        <v>198</v>
      </c>
      <c r="AA9" s="29">
        <v>189</v>
      </c>
      <c r="AB9" s="29">
        <v>0</v>
      </c>
      <c r="AD9" s="37">
        <v>0</v>
      </c>
      <c r="AE9" s="37">
        <v>0</v>
      </c>
      <c r="AF9" s="37">
        <v>0</v>
      </c>
      <c r="AG9" s="37">
        <v>0</v>
      </c>
      <c r="AH9" s="37"/>
      <c r="AI9" s="38">
        <f t="shared" ca="1" si="10"/>
        <v>199</v>
      </c>
      <c r="AJ9" s="39">
        <v>4</v>
      </c>
      <c r="AK9" s="71">
        <v>596.2206789999999</v>
      </c>
      <c r="AL9" s="41">
        <v>199</v>
      </c>
      <c r="AM9" s="32">
        <v>597</v>
      </c>
      <c r="AN9" s="41" t="str">
        <f t="shared" si="11"/>
        <v>-</v>
      </c>
      <c r="AO9" s="41" t="str">
        <f t="shared" si="12"/>
        <v>-</v>
      </c>
      <c r="AP9" s="41" t="str">
        <f t="shared" si="13"/>
        <v>-</v>
      </c>
      <c r="AQ9" s="39"/>
      <c r="AR9" s="39" t="s">
        <v>107</v>
      </c>
      <c r="AS9" s="39"/>
      <c r="AT9" s="54"/>
    </row>
    <row r="10" spans="1:48" s="26" customFormat="1" x14ac:dyDescent="0.2">
      <c r="A10" s="29">
        <v>3</v>
      </c>
      <c r="B10" s="1">
        <v>3</v>
      </c>
      <c r="C10" s="1" t="s">
        <v>127</v>
      </c>
      <c r="D10" s="29" t="s">
        <v>31</v>
      </c>
      <c r="E10" s="29">
        <v>184</v>
      </c>
      <c r="F10" s="29">
        <v>179</v>
      </c>
      <c r="G10" s="29">
        <v>175</v>
      </c>
      <c r="H10" s="29">
        <v>187</v>
      </c>
      <c r="I10" s="29">
        <v>192</v>
      </c>
      <c r="J10" s="29"/>
      <c r="K10" s="32">
        <f t="shared" si="1"/>
        <v>563</v>
      </c>
      <c r="L10" s="32" t="s">
        <v>1133</v>
      </c>
      <c r="M10" s="40" t="s">
        <v>631</v>
      </c>
      <c r="N10" s="33">
        <f t="shared" si="2"/>
        <v>563.00040000000001</v>
      </c>
      <c r="O10" s="32">
        <f t="shared" si="3"/>
        <v>5</v>
      </c>
      <c r="P10" s="32">
        <f t="shared" ca="1" si="4"/>
        <v>0</v>
      </c>
      <c r="Q10" s="34" t="s">
        <v>64</v>
      </c>
      <c r="R10" s="35">
        <f t="shared" si="5"/>
        <v>0</v>
      </c>
      <c r="S10" s="36">
        <f t="shared" si="6"/>
        <v>563.21253999999999</v>
      </c>
      <c r="T10" s="36">
        <f t="shared" si="7"/>
        <v>563.21253999999999</v>
      </c>
      <c r="U10" s="35">
        <f t="shared" si="8"/>
        <v>0</v>
      </c>
      <c r="V10" s="35">
        <f t="shared" si="9"/>
        <v>563.21273650000001</v>
      </c>
      <c r="W10" s="29">
        <v>192</v>
      </c>
      <c r="X10" s="29">
        <v>187</v>
      </c>
      <c r="Y10" s="29">
        <v>184</v>
      </c>
      <c r="Z10" s="29">
        <v>179</v>
      </c>
      <c r="AA10" s="29">
        <v>175</v>
      </c>
      <c r="AB10" s="29">
        <v>0</v>
      </c>
      <c r="AD10" s="37">
        <v>0</v>
      </c>
      <c r="AE10" s="37">
        <v>0</v>
      </c>
      <c r="AF10" s="37">
        <v>0</v>
      </c>
      <c r="AG10" s="37">
        <v>0</v>
      </c>
      <c r="AH10" s="37"/>
      <c r="AI10" s="38">
        <f t="shared" ca="1" si="10"/>
        <v>175</v>
      </c>
      <c r="AJ10" s="39">
        <v>4</v>
      </c>
      <c r="AK10" s="71">
        <v>550.2034450000001</v>
      </c>
      <c r="AL10" s="41">
        <v>187</v>
      </c>
      <c r="AM10" s="32">
        <v>558</v>
      </c>
      <c r="AN10" s="41" t="str">
        <f t="shared" si="11"/>
        <v>-</v>
      </c>
      <c r="AO10" s="41" t="str">
        <f t="shared" si="12"/>
        <v>-</v>
      </c>
      <c r="AP10" s="41" t="str">
        <f t="shared" si="13"/>
        <v>-</v>
      </c>
      <c r="AQ10" s="39"/>
      <c r="AR10" s="39"/>
      <c r="AS10" s="39" t="s">
        <v>631</v>
      </c>
      <c r="AT10" s="54"/>
    </row>
    <row r="11" spans="1:48" s="26" customFormat="1" x14ac:dyDescent="0.2">
      <c r="A11" s="29">
        <v>4</v>
      </c>
      <c r="B11" s="1">
        <v>4</v>
      </c>
      <c r="C11" s="1" t="s">
        <v>632</v>
      </c>
      <c r="D11" s="29" t="s">
        <v>49</v>
      </c>
      <c r="E11" s="29">
        <v>181</v>
      </c>
      <c r="F11" s="29">
        <v>186</v>
      </c>
      <c r="G11" s="29">
        <v>186</v>
      </c>
      <c r="H11" s="29">
        <v>181</v>
      </c>
      <c r="I11" s="29"/>
      <c r="J11" s="29"/>
      <c r="K11" s="32">
        <f t="shared" si="1"/>
        <v>553</v>
      </c>
      <c r="L11" s="32" t="s">
        <v>1133</v>
      </c>
      <c r="M11" s="40" t="s">
        <v>633</v>
      </c>
      <c r="N11" s="33">
        <f t="shared" si="2"/>
        <v>553.00049999999999</v>
      </c>
      <c r="O11" s="32">
        <f t="shared" si="3"/>
        <v>4</v>
      </c>
      <c r="P11" s="32">
        <f t="shared" ca="1" si="4"/>
        <v>0</v>
      </c>
      <c r="Q11" s="34" t="s">
        <v>64</v>
      </c>
      <c r="R11" s="35">
        <f t="shared" si="5"/>
        <v>0</v>
      </c>
      <c r="S11" s="36">
        <f t="shared" si="6"/>
        <v>553.20641000000001</v>
      </c>
      <c r="T11" s="36">
        <f t="shared" si="7"/>
        <v>553.20641000000001</v>
      </c>
      <c r="U11" s="35">
        <f t="shared" si="8"/>
        <v>0</v>
      </c>
      <c r="V11" s="35">
        <f t="shared" si="9"/>
        <v>553.206591</v>
      </c>
      <c r="W11" s="29">
        <v>186</v>
      </c>
      <c r="X11" s="29">
        <v>186</v>
      </c>
      <c r="Y11" s="29">
        <v>181</v>
      </c>
      <c r="Z11" s="29">
        <v>181</v>
      </c>
      <c r="AA11" s="29">
        <v>0</v>
      </c>
      <c r="AB11" s="29">
        <v>0</v>
      </c>
      <c r="AD11" s="37">
        <v>0</v>
      </c>
      <c r="AE11" s="37">
        <v>0</v>
      </c>
      <c r="AF11" s="37">
        <v>0</v>
      </c>
      <c r="AG11" s="37">
        <v>0</v>
      </c>
      <c r="AH11" s="37"/>
      <c r="AI11" s="38">
        <f t="shared" ca="1" si="10"/>
        <v>186</v>
      </c>
      <c r="AJ11" s="39">
        <v>4</v>
      </c>
      <c r="AK11" s="71">
        <v>553.20124099999998</v>
      </c>
      <c r="AL11" s="41">
        <v>186</v>
      </c>
      <c r="AM11" s="32">
        <v>558</v>
      </c>
      <c r="AN11" s="41" t="str">
        <f t="shared" si="11"/>
        <v>-</v>
      </c>
      <c r="AO11" s="41" t="str">
        <f t="shared" si="12"/>
        <v>-</v>
      </c>
      <c r="AP11" s="41" t="str">
        <f t="shared" si="13"/>
        <v>-</v>
      </c>
      <c r="AQ11" s="39"/>
      <c r="AR11" s="39"/>
      <c r="AS11" s="39" t="s">
        <v>631</v>
      </c>
      <c r="AT11" s="54"/>
    </row>
    <row r="12" spans="1:48" s="26" customFormat="1" x14ac:dyDescent="0.2">
      <c r="A12" s="29">
        <v>5</v>
      </c>
      <c r="B12" s="1">
        <v>5</v>
      </c>
      <c r="C12" s="1" t="s">
        <v>140</v>
      </c>
      <c r="D12" s="29" t="s">
        <v>63</v>
      </c>
      <c r="E12" s="29"/>
      <c r="F12" s="29"/>
      <c r="G12" s="29">
        <v>165</v>
      </c>
      <c r="H12" s="29">
        <v>184</v>
      </c>
      <c r="I12" s="29">
        <v>187</v>
      </c>
      <c r="J12" s="29"/>
      <c r="K12" s="32">
        <f t="shared" si="1"/>
        <v>536</v>
      </c>
      <c r="L12" s="32" t="s">
        <v>1133</v>
      </c>
      <c r="M12" s="40"/>
      <c r="N12" s="33">
        <f t="shared" si="2"/>
        <v>536.00059999999996</v>
      </c>
      <c r="O12" s="32">
        <f t="shared" si="3"/>
        <v>3</v>
      </c>
      <c r="P12" s="32">
        <f t="shared" ca="1" si="4"/>
        <v>0</v>
      </c>
      <c r="Q12" s="34" t="s">
        <v>64</v>
      </c>
      <c r="R12" s="35">
        <f t="shared" si="5"/>
        <v>0</v>
      </c>
      <c r="S12" s="36">
        <f t="shared" si="6"/>
        <v>536.20704999999998</v>
      </c>
      <c r="T12" s="36">
        <f t="shared" si="7"/>
        <v>536.20705000000009</v>
      </c>
      <c r="U12" s="35">
        <f t="shared" si="8"/>
        <v>0</v>
      </c>
      <c r="V12" s="35">
        <f t="shared" si="9"/>
        <v>536.20705000000009</v>
      </c>
      <c r="W12" s="29">
        <v>187</v>
      </c>
      <c r="X12" s="29">
        <v>184</v>
      </c>
      <c r="Y12" s="29">
        <v>165</v>
      </c>
      <c r="Z12" s="29">
        <v>0</v>
      </c>
      <c r="AA12" s="29">
        <v>0</v>
      </c>
      <c r="AB12" s="29">
        <v>0</v>
      </c>
      <c r="AD12" s="37">
        <v>0</v>
      </c>
      <c r="AE12" s="37">
        <v>0</v>
      </c>
      <c r="AF12" s="37">
        <v>0</v>
      </c>
      <c r="AG12" s="37">
        <v>0</v>
      </c>
      <c r="AH12" s="37"/>
      <c r="AI12" s="38">
        <f t="shared" ca="1" si="10"/>
        <v>165</v>
      </c>
      <c r="AJ12" s="39">
        <v>2</v>
      </c>
      <c r="AK12" s="71">
        <v>349.00090499999999</v>
      </c>
      <c r="AL12" s="41">
        <v>184</v>
      </c>
      <c r="AM12" s="32">
        <v>533</v>
      </c>
      <c r="AN12" s="41" t="str">
        <f t="shared" si="11"/>
        <v>-</v>
      </c>
      <c r="AO12" s="41" t="str">
        <f t="shared" si="12"/>
        <v>-</v>
      </c>
      <c r="AP12" s="41" t="str">
        <f t="shared" si="13"/>
        <v>-</v>
      </c>
      <c r="AQ12" s="39"/>
      <c r="AR12" s="39"/>
      <c r="AS12" s="39"/>
      <c r="AT12" s="54"/>
    </row>
    <row r="13" spans="1:48" s="26" customFormat="1" x14ac:dyDescent="0.2">
      <c r="A13" s="29">
        <v>6</v>
      </c>
      <c r="B13" s="1">
        <v>6</v>
      </c>
      <c r="C13" s="1" t="s">
        <v>174</v>
      </c>
      <c r="D13" s="29" t="s">
        <v>19</v>
      </c>
      <c r="E13" s="29">
        <v>172</v>
      </c>
      <c r="F13" s="29"/>
      <c r="G13" s="29">
        <v>157</v>
      </c>
      <c r="H13" s="29">
        <v>169</v>
      </c>
      <c r="I13" s="29">
        <v>183</v>
      </c>
      <c r="J13" s="29"/>
      <c r="K13" s="32">
        <f t="shared" si="1"/>
        <v>524</v>
      </c>
      <c r="L13" s="32" t="s">
        <v>1133</v>
      </c>
      <c r="M13" s="40"/>
      <c r="N13" s="33">
        <f t="shared" si="2"/>
        <v>524.00070000000005</v>
      </c>
      <c r="O13" s="32">
        <f t="shared" si="3"/>
        <v>4</v>
      </c>
      <c r="P13" s="32">
        <f t="shared" ca="1" si="4"/>
        <v>0</v>
      </c>
      <c r="Q13" s="34" t="s">
        <v>64</v>
      </c>
      <c r="R13" s="35">
        <f t="shared" si="5"/>
        <v>0</v>
      </c>
      <c r="S13" s="36">
        <f t="shared" si="6"/>
        <v>524.20189000000005</v>
      </c>
      <c r="T13" s="36">
        <f t="shared" si="7"/>
        <v>524.20189000000005</v>
      </c>
      <c r="U13" s="35">
        <f t="shared" si="8"/>
        <v>0</v>
      </c>
      <c r="V13" s="35">
        <f t="shared" si="9"/>
        <v>524.20204699999999</v>
      </c>
      <c r="W13" s="29">
        <v>183</v>
      </c>
      <c r="X13" s="29">
        <v>172</v>
      </c>
      <c r="Y13" s="29">
        <v>169</v>
      </c>
      <c r="Z13" s="29">
        <v>157</v>
      </c>
      <c r="AA13" s="29">
        <v>0</v>
      </c>
      <c r="AB13" s="29">
        <v>0</v>
      </c>
      <c r="AD13" s="37">
        <v>0</v>
      </c>
      <c r="AE13" s="37">
        <v>0</v>
      </c>
      <c r="AF13" s="37">
        <v>0</v>
      </c>
      <c r="AG13" s="37">
        <v>0</v>
      </c>
      <c r="AH13" s="37"/>
      <c r="AI13" s="38">
        <f t="shared" ca="1" si="10"/>
        <v>157</v>
      </c>
      <c r="AJ13" s="39">
        <v>3</v>
      </c>
      <c r="AK13" s="71">
        <v>498.17314700000003</v>
      </c>
      <c r="AL13" s="41">
        <v>172</v>
      </c>
      <c r="AM13" s="32">
        <v>513</v>
      </c>
      <c r="AN13" s="41" t="str">
        <f t="shared" si="11"/>
        <v>-</v>
      </c>
      <c r="AO13" s="41" t="str">
        <f t="shared" si="12"/>
        <v>-</v>
      </c>
      <c r="AP13" s="41" t="str">
        <f t="shared" si="13"/>
        <v>-</v>
      </c>
      <c r="AQ13" s="39"/>
      <c r="AR13" s="39"/>
      <c r="AS13" s="39"/>
      <c r="AT13" s="54"/>
    </row>
    <row r="14" spans="1:48" s="26" customFormat="1" x14ac:dyDescent="0.2">
      <c r="A14" s="29">
        <v>7</v>
      </c>
      <c r="B14" s="1">
        <v>7</v>
      </c>
      <c r="C14" s="1" t="s">
        <v>634</v>
      </c>
      <c r="D14" s="29" t="s">
        <v>42</v>
      </c>
      <c r="E14" s="29">
        <v>183</v>
      </c>
      <c r="F14" s="29"/>
      <c r="G14" s="29">
        <v>162</v>
      </c>
      <c r="H14" s="29">
        <v>172</v>
      </c>
      <c r="I14" s="29"/>
      <c r="J14" s="29"/>
      <c r="K14" s="32">
        <f t="shared" si="1"/>
        <v>517</v>
      </c>
      <c r="L14" s="32" t="s">
        <v>1133</v>
      </c>
      <c r="M14" s="40"/>
      <c r="N14" s="33">
        <f t="shared" si="2"/>
        <v>517.00080000000003</v>
      </c>
      <c r="O14" s="32">
        <f t="shared" si="3"/>
        <v>3</v>
      </c>
      <c r="P14" s="32">
        <f t="shared" ca="1" si="4"/>
        <v>0</v>
      </c>
      <c r="Q14" s="34" t="s">
        <v>64</v>
      </c>
      <c r="R14" s="35">
        <f t="shared" si="5"/>
        <v>0</v>
      </c>
      <c r="S14" s="36">
        <f t="shared" si="6"/>
        <v>517.20182</v>
      </c>
      <c r="T14" s="36">
        <f t="shared" si="7"/>
        <v>517.20182</v>
      </c>
      <c r="U14" s="35">
        <f t="shared" si="8"/>
        <v>0</v>
      </c>
      <c r="V14" s="35">
        <f t="shared" si="9"/>
        <v>517.20182</v>
      </c>
      <c r="W14" s="29">
        <v>183</v>
      </c>
      <c r="X14" s="29">
        <v>172</v>
      </c>
      <c r="Y14" s="29">
        <v>162</v>
      </c>
      <c r="Z14" s="29">
        <v>0</v>
      </c>
      <c r="AA14" s="29">
        <v>0</v>
      </c>
      <c r="AB14" s="29">
        <v>0</v>
      </c>
      <c r="AD14" s="37">
        <v>0</v>
      </c>
      <c r="AE14" s="37">
        <v>0</v>
      </c>
      <c r="AF14" s="37">
        <v>0</v>
      </c>
      <c r="AG14" s="37">
        <v>0</v>
      </c>
      <c r="AH14" s="37"/>
      <c r="AI14" s="38">
        <f t="shared" ca="1" si="10"/>
        <v>162</v>
      </c>
      <c r="AJ14" s="39">
        <v>3</v>
      </c>
      <c r="AK14" s="71">
        <v>517.18428200000005</v>
      </c>
      <c r="AL14" s="41">
        <v>183</v>
      </c>
      <c r="AM14" s="32">
        <v>538</v>
      </c>
      <c r="AN14" s="41" t="str">
        <f t="shared" si="11"/>
        <v>-</v>
      </c>
      <c r="AO14" s="41" t="str">
        <f t="shared" si="12"/>
        <v>-</v>
      </c>
      <c r="AP14" s="41" t="str">
        <f t="shared" si="13"/>
        <v>-</v>
      </c>
      <c r="AQ14" s="39"/>
      <c r="AR14" s="39"/>
      <c r="AS14" s="39"/>
      <c r="AT14" s="54"/>
    </row>
    <row r="15" spans="1:48" s="26" customFormat="1" x14ac:dyDescent="0.2">
      <c r="A15" s="29">
        <v>8</v>
      </c>
      <c r="B15" s="1">
        <v>8</v>
      </c>
      <c r="C15" s="1" t="s">
        <v>222</v>
      </c>
      <c r="D15" s="29" t="s">
        <v>49</v>
      </c>
      <c r="E15" s="29"/>
      <c r="F15" s="29">
        <v>148</v>
      </c>
      <c r="G15" s="29">
        <v>133</v>
      </c>
      <c r="H15" s="29">
        <v>158</v>
      </c>
      <c r="I15" s="29">
        <v>160</v>
      </c>
      <c r="J15" s="29"/>
      <c r="K15" s="32">
        <f t="shared" si="1"/>
        <v>466</v>
      </c>
      <c r="L15" s="32" t="s">
        <v>1133</v>
      </c>
      <c r="M15" s="40"/>
      <c r="N15" s="33">
        <f t="shared" si="2"/>
        <v>466.0009</v>
      </c>
      <c r="O15" s="32">
        <f t="shared" si="3"/>
        <v>4</v>
      </c>
      <c r="P15" s="32">
        <f t="shared" ca="1" si="4"/>
        <v>0</v>
      </c>
      <c r="Q15" s="34" t="s">
        <v>64</v>
      </c>
      <c r="R15" s="35">
        <f t="shared" si="5"/>
        <v>0</v>
      </c>
      <c r="S15" s="36">
        <f t="shared" si="6"/>
        <v>466.17728</v>
      </c>
      <c r="T15" s="36">
        <f t="shared" si="7"/>
        <v>466.17728000000005</v>
      </c>
      <c r="U15" s="35">
        <f t="shared" si="8"/>
        <v>0</v>
      </c>
      <c r="V15" s="35">
        <f t="shared" si="9"/>
        <v>466.17741300000006</v>
      </c>
      <c r="W15" s="29">
        <v>160</v>
      </c>
      <c r="X15" s="29">
        <v>158</v>
      </c>
      <c r="Y15" s="29">
        <v>148</v>
      </c>
      <c r="Z15" s="29">
        <v>133</v>
      </c>
      <c r="AA15" s="29">
        <v>0</v>
      </c>
      <c r="AB15" s="29">
        <v>0</v>
      </c>
      <c r="AD15" s="37">
        <v>0</v>
      </c>
      <c r="AE15" s="37">
        <v>0</v>
      </c>
      <c r="AF15" s="37">
        <v>0</v>
      </c>
      <c r="AG15" s="37">
        <v>0</v>
      </c>
      <c r="AH15" s="37"/>
      <c r="AI15" s="38">
        <f t="shared" ca="1" si="10"/>
        <v>133</v>
      </c>
      <c r="AJ15" s="39">
        <v>3</v>
      </c>
      <c r="AK15" s="71">
        <v>439.01561299999997</v>
      </c>
      <c r="AL15" s="41">
        <v>158</v>
      </c>
      <c r="AM15" s="32">
        <v>464</v>
      </c>
      <c r="AN15" s="41" t="str">
        <f t="shared" si="11"/>
        <v>-</v>
      </c>
      <c r="AO15" s="41" t="str">
        <f t="shared" si="12"/>
        <v>-</v>
      </c>
      <c r="AP15" s="41" t="str">
        <f t="shared" si="13"/>
        <v>-</v>
      </c>
      <c r="AQ15" s="39"/>
      <c r="AR15" s="39"/>
      <c r="AS15" s="39"/>
      <c r="AT15" s="54"/>
    </row>
    <row r="16" spans="1:48" s="26" customFormat="1" x14ac:dyDescent="0.2">
      <c r="A16" s="29">
        <v>9</v>
      </c>
      <c r="B16" s="1">
        <v>9</v>
      </c>
      <c r="C16" s="1" t="s">
        <v>235</v>
      </c>
      <c r="D16" s="29" t="s">
        <v>19</v>
      </c>
      <c r="E16" s="29"/>
      <c r="F16" s="29">
        <v>156</v>
      </c>
      <c r="G16" s="29"/>
      <c r="H16" s="29">
        <v>150</v>
      </c>
      <c r="I16" s="29">
        <v>154</v>
      </c>
      <c r="J16" s="29"/>
      <c r="K16" s="32">
        <f t="shared" si="1"/>
        <v>460</v>
      </c>
      <c r="L16" s="32" t="s">
        <v>1133</v>
      </c>
      <c r="M16" s="40"/>
      <c r="N16" s="33">
        <f t="shared" si="2"/>
        <v>460.00099999999998</v>
      </c>
      <c r="O16" s="32">
        <f t="shared" si="3"/>
        <v>3</v>
      </c>
      <c r="P16" s="32">
        <f t="shared" ca="1" si="4"/>
        <v>0</v>
      </c>
      <c r="Q16" s="34" t="s">
        <v>64</v>
      </c>
      <c r="R16" s="35">
        <f t="shared" si="5"/>
        <v>0</v>
      </c>
      <c r="S16" s="36">
        <f t="shared" si="6"/>
        <v>460.17289999999997</v>
      </c>
      <c r="T16" s="36">
        <f t="shared" si="7"/>
        <v>460.17290000000003</v>
      </c>
      <c r="U16" s="35">
        <f t="shared" si="8"/>
        <v>0</v>
      </c>
      <c r="V16" s="35">
        <f t="shared" si="9"/>
        <v>460.17290000000003</v>
      </c>
      <c r="W16" s="29">
        <v>156</v>
      </c>
      <c r="X16" s="29">
        <v>154</v>
      </c>
      <c r="Y16" s="29">
        <v>150</v>
      </c>
      <c r="Z16" s="29">
        <v>0</v>
      </c>
      <c r="AA16" s="29">
        <v>0</v>
      </c>
      <c r="AB16" s="29">
        <v>0</v>
      </c>
      <c r="AD16" s="37">
        <v>0</v>
      </c>
      <c r="AE16" s="37">
        <v>0</v>
      </c>
      <c r="AF16" s="37">
        <v>0</v>
      </c>
      <c r="AG16" s="37">
        <v>0</v>
      </c>
      <c r="AH16" s="37"/>
      <c r="AI16" s="38">
        <f t="shared" ca="1" si="10"/>
        <v>0</v>
      </c>
      <c r="AJ16" s="39">
        <v>2</v>
      </c>
      <c r="AK16" s="71">
        <v>306.01580000000001</v>
      </c>
      <c r="AL16" s="41">
        <v>156</v>
      </c>
      <c r="AM16" s="32">
        <v>462</v>
      </c>
      <c r="AN16" s="41" t="str">
        <f t="shared" si="11"/>
        <v>-</v>
      </c>
      <c r="AO16" s="41" t="str">
        <f t="shared" si="12"/>
        <v>-</v>
      </c>
      <c r="AP16" s="41" t="str">
        <f t="shared" si="13"/>
        <v>-</v>
      </c>
      <c r="AQ16" s="39"/>
      <c r="AR16" s="39"/>
      <c r="AS16" s="39"/>
      <c r="AT16" s="54"/>
    </row>
    <row r="17" spans="1:46" s="26" customFormat="1" x14ac:dyDescent="0.2">
      <c r="A17" s="29">
        <v>10</v>
      </c>
      <c r="B17" s="1">
        <v>10</v>
      </c>
      <c r="C17" s="1" t="s">
        <v>216</v>
      </c>
      <c r="D17" s="29" t="s">
        <v>19</v>
      </c>
      <c r="E17" s="29">
        <v>145</v>
      </c>
      <c r="F17" s="29">
        <v>119</v>
      </c>
      <c r="G17" s="29"/>
      <c r="H17" s="29">
        <v>151</v>
      </c>
      <c r="I17" s="29">
        <v>162</v>
      </c>
      <c r="J17" s="29"/>
      <c r="K17" s="32">
        <f t="shared" si="1"/>
        <v>458</v>
      </c>
      <c r="L17" s="32" t="s">
        <v>1133</v>
      </c>
      <c r="M17" s="40"/>
      <c r="N17" s="33">
        <f t="shared" si="2"/>
        <v>458.00110000000001</v>
      </c>
      <c r="O17" s="32">
        <f t="shared" si="3"/>
        <v>4</v>
      </c>
      <c r="P17" s="32">
        <f t="shared" ca="1" si="4"/>
        <v>0</v>
      </c>
      <c r="Q17" s="34" t="s">
        <v>64</v>
      </c>
      <c r="R17" s="35">
        <f t="shared" si="5"/>
        <v>0</v>
      </c>
      <c r="S17" s="36">
        <f t="shared" si="6"/>
        <v>458.17854999999997</v>
      </c>
      <c r="T17" s="36">
        <f t="shared" si="7"/>
        <v>458.17854999999997</v>
      </c>
      <c r="U17" s="35">
        <f t="shared" si="8"/>
        <v>0</v>
      </c>
      <c r="V17" s="35">
        <f t="shared" si="9"/>
        <v>458.17866899999996</v>
      </c>
      <c r="W17" s="29">
        <v>162</v>
      </c>
      <c r="X17" s="29">
        <v>151</v>
      </c>
      <c r="Y17" s="29">
        <v>145</v>
      </c>
      <c r="Z17" s="29">
        <v>119</v>
      </c>
      <c r="AA17" s="29">
        <v>0</v>
      </c>
      <c r="AB17" s="29">
        <v>0</v>
      </c>
      <c r="AD17" s="37">
        <v>0</v>
      </c>
      <c r="AE17" s="37">
        <v>0</v>
      </c>
      <c r="AF17" s="37">
        <v>0</v>
      </c>
      <c r="AG17" s="37">
        <v>0</v>
      </c>
      <c r="AH17" s="37"/>
      <c r="AI17" s="38">
        <f t="shared" ca="1" si="10"/>
        <v>0</v>
      </c>
      <c r="AJ17" s="39">
        <v>3</v>
      </c>
      <c r="AK17" s="71">
        <v>415.15741000000003</v>
      </c>
      <c r="AL17" s="41">
        <v>151</v>
      </c>
      <c r="AM17" s="32">
        <v>447</v>
      </c>
      <c r="AN17" s="41" t="str">
        <f t="shared" si="11"/>
        <v>-</v>
      </c>
      <c r="AO17" s="41" t="str">
        <f t="shared" si="12"/>
        <v>-</v>
      </c>
      <c r="AP17" s="41" t="str">
        <f t="shared" si="13"/>
        <v>-</v>
      </c>
      <c r="AQ17" s="39"/>
      <c r="AR17" s="39"/>
      <c r="AS17" s="39"/>
      <c r="AT17" s="54"/>
    </row>
    <row r="18" spans="1:46" s="26" customFormat="1" x14ac:dyDescent="0.2">
      <c r="A18" s="29">
        <v>11</v>
      </c>
      <c r="B18" s="1">
        <v>11</v>
      </c>
      <c r="C18" s="1" t="s">
        <v>635</v>
      </c>
      <c r="D18" s="29" t="s">
        <v>63</v>
      </c>
      <c r="E18" s="29">
        <v>157</v>
      </c>
      <c r="F18" s="29">
        <v>157</v>
      </c>
      <c r="G18" s="29"/>
      <c r="H18" s="29">
        <v>143</v>
      </c>
      <c r="I18" s="29"/>
      <c r="J18" s="29"/>
      <c r="K18" s="32">
        <f t="shared" si="1"/>
        <v>457</v>
      </c>
      <c r="L18" s="32" t="s">
        <v>1133</v>
      </c>
      <c r="M18" s="40"/>
      <c r="N18" s="33">
        <f t="shared" si="2"/>
        <v>457.00119999999998</v>
      </c>
      <c r="O18" s="32">
        <f t="shared" si="3"/>
        <v>3</v>
      </c>
      <c r="P18" s="32">
        <f t="shared" ca="1" si="4"/>
        <v>0</v>
      </c>
      <c r="Q18" s="34" t="s">
        <v>64</v>
      </c>
      <c r="R18" s="35">
        <f t="shared" si="5"/>
        <v>0</v>
      </c>
      <c r="S18" s="36">
        <f t="shared" si="6"/>
        <v>457.17412999999999</v>
      </c>
      <c r="T18" s="36">
        <f t="shared" si="7"/>
        <v>457.17412999999999</v>
      </c>
      <c r="U18" s="35">
        <f t="shared" si="8"/>
        <v>0</v>
      </c>
      <c r="V18" s="35">
        <f t="shared" si="9"/>
        <v>457.17412999999999</v>
      </c>
      <c r="W18" s="29">
        <v>157</v>
      </c>
      <c r="X18" s="29">
        <v>157</v>
      </c>
      <c r="Y18" s="29">
        <v>143</v>
      </c>
      <c r="Z18" s="29">
        <v>0</v>
      </c>
      <c r="AA18" s="29">
        <v>0</v>
      </c>
      <c r="AB18" s="29">
        <v>0</v>
      </c>
      <c r="AD18" s="37">
        <v>0</v>
      </c>
      <c r="AE18" s="37">
        <v>0</v>
      </c>
      <c r="AF18" s="37">
        <v>0</v>
      </c>
      <c r="AG18" s="37">
        <v>0</v>
      </c>
      <c r="AH18" s="37"/>
      <c r="AI18" s="38">
        <f t="shared" ca="1" si="10"/>
        <v>0</v>
      </c>
      <c r="AJ18" s="39">
        <v>3</v>
      </c>
      <c r="AK18" s="71">
        <v>457.17332999999996</v>
      </c>
      <c r="AL18" s="41">
        <v>157</v>
      </c>
      <c r="AM18" s="32">
        <v>471</v>
      </c>
      <c r="AN18" s="41" t="str">
        <f t="shared" si="11"/>
        <v>-</v>
      </c>
      <c r="AO18" s="41" t="str">
        <f t="shared" si="12"/>
        <v>-</v>
      </c>
      <c r="AP18" s="41" t="str">
        <f t="shared" si="13"/>
        <v>-</v>
      </c>
      <c r="AQ18" s="39"/>
      <c r="AR18" s="39"/>
      <c r="AS18" s="39"/>
      <c r="AT18" s="54"/>
    </row>
    <row r="19" spans="1:46" s="26" customFormat="1" x14ac:dyDescent="0.2">
      <c r="A19" s="29">
        <v>12</v>
      </c>
      <c r="B19" s="1">
        <v>12</v>
      </c>
      <c r="C19" s="1" t="s">
        <v>636</v>
      </c>
      <c r="D19" s="29" t="s">
        <v>31</v>
      </c>
      <c r="E19" s="29"/>
      <c r="F19" s="29">
        <v>174</v>
      </c>
      <c r="G19" s="29">
        <v>168</v>
      </c>
      <c r="H19" s="29"/>
      <c r="I19" s="29"/>
      <c r="J19" s="29"/>
      <c r="K19" s="32">
        <f t="shared" si="1"/>
        <v>342</v>
      </c>
      <c r="L19" s="32" t="s">
        <v>1133</v>
      </c>
      <c r="M19" s="40"/>
      <c r="N19" s="33">
        <f t="shared" si="2"/>
        <v>342.00130000000001</v>
      </c>
      <c r="O19" s="32">
        <f t="shared" si="3"/>
        <v>2</v>
      </c>
      <c r="P19" s="32">
        <f t="shared" ca="1" si="4"/>
        <v>0</v>
      </c>
      <c r="Q19" s="34" t="s">
        <v>64</v>
      </c>
      <c r="R19" s="35">
        <f t="shared" si="5"/>
        <v>0</v>
      </c>
      <c r="S19" s="36">
        <f t="shared" si="6"/>
        <v>342.19079999999997</v>
      </c>
      <c r="T19" s="36">
        <f t="shared" si="7"/>
        <v>342.19079999999997</v>
      </c>
      <c r="U19" s="35">
        <f t="shared" si="8"/>
        <v>0</v>
      </c>
      <c r="V19" s="35">
        <f t="shared" si="9"/>
        <v>342.19079999999997</v>
      </c>
      <c r="W19" s="29">
        <v>174</v>
      </c>
      <c r="X19" s="29">
        <v>168</v>
      </c>
      <c r="Y19" s="29">
        <v>0</v>
      </c>
      <c r="Z19" s="29">
        <v>0</v>
      </c>
      <c r="AA19" s="29">
        <v>0</v>
      </c>
      <c r="AB19" s="29">
        <v>0</v>
      </c>
      <c r="AD19" s="37">
        <v>0</v>
      </c>
      <c r="AE19" s="37">
        <v>0</v>
      </c>
      <c r="AF19" s="37">
        <v>0</v>
      </c>
      <c r="AG19" s="37">
        <v>0</v>
      </c>
      <c r="AH19" s="37"/>
      <c r="AI19" s="38">
        <f t="shared" ca="1" si="10"/>
        <v>168</v>
      </c>
      <c r="AJ19" s="39">
        <v>2</v>
      </c>
      <c r="AK19" s="71">
        <v>342.01788000000005</v>
      </c>
      <c r="AL19" s="41">
        <v>174</v>
      </c>
      <c r="AM19" s="32">
        <v>516</v>
      </c>
      <c r="AN19" s="41" t="str">
        <f t="shared" si="11"/>
        <v>-</v>
      </c>
      <c r="AO19" s="41" t="str">
        <f t="shared" si="12"/>
        <v>-</v>
      </c>
      <c r="AP19" s="41" t="str">
        <f t="shared" si="13"/>
        <v>-</v>
      </c>
      <c r="AQ19" s="39"/>
      <c r="AR19" s="39"/>
      <c r="AS19" s="39"/>
      <c r="AT19" s="54"/>
    </row>
    <row r="20" spans="1:46" s="26" customFormat="1" x14ac:dyDescent="0.2">
      <c r="A20" s="29">
        <v>13</v>
      </c>
      <c r="B20" s="1">
        <v>13</v>
      </c>
      <c r="C20" s="1" t="s">
        <v>637</v>
      </c>
      <c r="D20" s="29" t="s">
        <v>19</v>
      </c>
      <c r="E20" s="29"/>
      <c r="F20" s="29">
        <v>131</v>
      </c>
      <c r="G20" s="29">
        <v>128</v>
      </c>
      <c r="H20" s="29"/>
      <c r="I20" s="29"/>
      <c r="J20" s="29"/>
      <c r="K20" s="32">
        <f t="shared" si="1"/>
        <v>259</v>
      </c>
      <c r="L20" s="32" t="s">
        <v>1133</v>
      </c>
      <c r="M20" s="40"/>
      <c r="N20" s="33">
        <f t="shared" si="2"/>
        <v>259.00139999999999</v>
      </c>
      <c r="O20" s="32">
        <f t="shared" si="3"/>
        <v>2</v>
      </c>
      <c r="P20" s="32">
        <f t="shared" ca="1" si="4"/>
        <v>0</v>
      </c>
      <c r="Q20" s="34" t="s">
        <v>64</v>
      </c>
      <c r="R20" s="35">
        <f t="shared" si="5"/>
        <v>0</v>
      </c>
      <c r="S20" s="36">
        <f t="shared" si="6"/>
        <v>259.14379999999994</v>
      </c>
      <c r="T20" s="36">
        <f t="shared" si="7"/>
        <v>259.1438</v>
      </c>
      <c r="U20" s="35">
        <f t="shared" si="8"/>
        <v>0</v>
      </c>
      <c r="V20" s="35">
        <f t="shared" si="9"/>
        <v>259.1438</v>
      </c>
      <c r="W20" s="29">
        <v>131</v>
      </c>
      <c r="X20" s="29">
        <v>128</v>
      </c>
      <c r="Y20" s="29">
        <v>0</v>
      </c>
      <c r="Z20" s="29">
        <v>0</v>
      </c>
      <c r="AA20" s="29">
        <v>0</v>
      </c>
      <c r="AB20" s="29">
        <v>0</v>
      </c>
      <c r="AD20" s="37">
        <v>0</v>
      </c>
      <c r="AE20" s="37">
        <v>0</v>
      </c>
      <c r="AF20" s="37">
        <v>0</v>
      </c>
      <c r="AG20" s="37">
        <v>0</v>
      </c>
      <c r="AH20" s="37"/>
      <c r="AI20" s="38">
        <f t="shared" ca="1" si="10"/>
        <v>128</v>
      </c>
      <c r="AJ20" s="39">
        <v>2</v>
      </c>
      <c r="AK20" s="71">
        <v>259.01298000000003</v>
      </c>
      <c r="AL20" s="41">
        <v>131</v>
      </c>
      <c r="AM20" s="32">
        <v>390</v>
      </c>
      <c r="AN20" s="41" t="str">
        <f t="shared" si="11"/>
        <v>-</v>
      </c>
      <c r="AO20" s="41" t="str">
        <f t="shared" si="12"/>
        <v>-</v>
      </c>
      <c r="AP20" s="41" t="str">
        <f t="shared" si="13"/>
        <v>-</v>
      </c>
      <c r="AQ20" s="39"/>
      <c r="AR20" s="39"/>
      <c r="AS20" s="39"/>
      <c r="AT20" s="54"/>
    </row>
    <row r="21" spans="1:46" s="26" customFormat="1" x14ac:dyDescent="0.2">
      <c r="A21" s="29">
        <v>14</v>
      </c>
      <c r="B21" s="1">
        <v>14</v>
      </c>
      <c r="C21" s="1" t="s">
        <v>638</v>
      </c>
      <c r="D21" s="29" t="s">
        <v>167</v>
      </c>
      <c r="E21" s="29"/>
      <c r="F21" s="29"/>
      <c r="G21" s="29">
        <v>108</v>
      </c>
      <c r="H21" s="29">
        <v>135</v>
      </c>
      <c r="I21" s="29"/>
      <c r="J21" s="29"/>
      <c r="K21" s="32">
        <f t="shared" si="1"/>
        <v>243</v>
      </c>
      <c r="L21" s="32" t="s">
        <v>1133</v>
      </c>
      <c r="M21" s="40"/>
      <c r="N21" s="33">
        <f t="shared" si="2"/>
        <v>243.00149999999999</v>
      </c>
      <c r="O21" s="32">
        <f t="shared" si="3"/>
        <v>2</v>
      </c>
      <c r="P21" s="32">
        <f t="shared" ca="1" si="4"/>
        <v>0</v>
      </c>
      <c r="Q21" s="34" t="s">
        <v>64</v>
      </c>
      <c r="R21" s="35">
        <f t="shared" si="5"/>
        <v>0</v>
      </c>
      <c r="S21" s="36">
        <f t="shared" si="6"/>
        <v>243.14580000000001</v>
      </c>
      <c r="T21" s="36">
        <f t="shared" si="7"/>
        <v>243.14579999999998</v>
      </c>
      <c r="U21" s="35">
        <f t="shared" si="8"/>
        <v>0</v>
      </c>
      <c r="V21" s="35">
        <f t="shared" si="9"/>
        <v>243.14579999999998</v>
      </c>
      <c r="W21" s="29">
        <v>135</v>
      </c>
      <c r="X21" s="29">
        <v>108</v>
      </c>
      <c r="Y21" s="29">
        <v>0</v>
      </c>
      <c r="Z21" s="29">
        <v>0</v>
      </c>
      <c r="AA21" s="29">
        <v>0</v>
      </c>
      <c r="AB21" s="29">
        <v>0</v>
      </c>
      <c r="AD21" s="37">
        <v>0</v>
      </c>
      <c r="AE21" s="37">
        <v>0</v>
      </c>
      <c r="AF21" s="37">
        <v>0</v>
      </c>
      <c r="AG21" s="37">
        <v>0</v>
      </c>
      <c r="AH21" s="37"/>
      <c r="AI21" s="38">
        <f t="shared" ca="1" si="10"/>
        <v>108</v>
      </c>
      <c r="AJ21" s="39">
        <v>2</v>
      </c>
      <c r="AK21" s="71">
        <v>242.99995800000002</v>
      </c>
      <c r="AL21" s="41">
        <v>135</v>
      </c>
      <c r="AM21" s="32">
        <v>378</v>
      </c>
      <c r="AN21" s="41" t="str">
        <f t="shared" si="11"/>
        <v>-</v>
      </c>
      <c r="AO21" s="41" t="str">
        <f t="shared" si="12"/>
        <v>-</v>
      </c>
      <c r="AP21" s="41" t="str">
        <f t="shared" si="13"/>
        <v>-</v>
      </c>
      <c r="AQ21" s="39"/>
      <c r="AR21" s="39"/>
      <c r="AS21" s="39"/>
      <c r="AT21" s="54"/>
    </row>
    <row r="22" spans="1:46" s="26" customFormat="1" x14ac:dyDescent="0.2">
      <c r="A22" s="29">
        <v>15</v>
      </c>
      <c r="B22" s="1">
        <v>15</v>
      </c>
      <c r="C22" s="1" t="s">
        <v>639</v>
      </c>
      <c r="D22" s="29" t="s">
        <v>161</v>
      </c>
      <c r="E22" s="29">
        <v>200</v>
      </c>
      <c r="F22" s="29"/>
      <c r="G22" s="29"/>
      <c r="H22" s="29"/>
      <c r="I22" s="29"/>
      <c r="J22" s="29"/>
      <c r="K22" s="32">
        <f t="shared" si="1"/>
        <v>200</v>
      </c>
      <c r="L22" s="32" t="s">
        <v>1133</v>
      </c>
      <c r="M22" s="40"/>
      <c r="N22" s="33">
        <f t="shared" si="2"/>
        <v>200.0016</v>
      </c>
      <c r="O22" s="32">
        <f t="shared" si="3"/>
        <v>1</v>
      </c>
      <c r="P22" s="32">
        <f t="shared" ca="1" si="4"/>
        <v>0</v>
      </c>
      <c r="Q22" s="34" t="s">
        <v>64</v>
      </c>
      <c r="R22" s="35">
        <f t="shared" si="5"/>
        <v>0</v>
      </c>
      <c r="S22" s="36">
        <f t="shared" si="6"/>
        <v>200.2</v>
      </c>
      <c r="T22" s="36">
        <f t="shared" si="7"/>
        <v>200.2</v>
      </c>
      <c r="U22" s="35">
        <f t="shared" si="8"/>
        <v>0</v>
      </c>
      <c r="V22" s="35">
        <f t="shared" si="9"/>
        <v>200.2</v>
      </c>
      <c r="W22" s="29">
        <v>200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D22" s="37">
        <v>0</v>
      </c>
      <c r="AE22" s="37">
        <v>0</v>
      </c>
      <c r="AF22" s="37">
        <v>0</v>
      </c>
      <c r="AG22" s="37">
        <v>0</v>
      </c>
      <c r="AH22" s="37"/>
      <c r="AI22" s="38">
        <f t="shared" ca="1" si="10"/>
        <v>0</v>
      </c>
      <c r="AJ22" s="39">
        <v>1</v>
      </c>
      <c r="AK22" s="71">
        <v>200.19839999999999</v>
      </c>
      <c r="AL22" s="41">
        <v>200</v>
      </c>
      <c r="AM22" s="32">
        <v>400</v>
      </c>
      <c r="AN22" s="41" t="str">
        <f t="shared" si="11"/>
        <v>-</v>
      </c>
      <c r="AO22" s="41" t="str">
        <f t="shared" si="12"/>
        <v>-</v>
      </c>
      <c r="AP22" s="41" t="str">
        <f t="shared" si="13"/>
        <v>-</v>
      </c>
      <c r="AQ22" s="39"/>
      <c r="AR22" s="39"/>
      <c r="AS22" s="39"/>
      <c r="AT22" s="54"/>
    </row>
    <row r="23" spans="1:46" s="26" customFormat="1" x14ac:dyDescent="0.2">
      <c r="A23" s="29">
        <v>16</v>
      </c>
      <c r="B23" s="1">
        <v>16</v>
      </c>
      <c r="C23" s="1" t="s">
        <v>640</v>
      </c>
      <c r="D23" s="29" t="s">
        <v>49</v>
      </c>
      <c r="E23" s="29"/>
      <c r="F23" s="29"/>
      <c r="G23" s="29">
        <v>198</v>
      </c>
      <c r="H23" s="29"/>
      <c r="I23" s="29"/>
      <c r="J23" s="29"/>
      <c r="K23" s="32">
        <f t="shared" si="1"/>
        <v>198</v>
      </c>
      <c r="L23" s="32" t="s">
        <v>1133</v>
      </c>
      <c r="M23" s="40"/>
      <c r="N23" s="33">
        <f t="shared" si="2"/>
        <v>198.0017</v>
      </c>
      <c r="O23" s="32">
        <f t="shared" si="3"/>
        <v>1</v>
      </c>
      <c r="P23" s="32">
        <f t="shared" ca="1" si="4"/>
        <v>0</v>
      </c>
      <c r="Q23" s="34" t="s">
        <v>64</v>
      </c>
      <c r="R23" s="35">
        <f t="shared" si="5"/>
        <v>0</v>
      </c>
      <c r="S23" s="36">
        <f t="shared" si="6"/>
        <v>198.19799999999998</v>
      </c>
      <c r="T23" s="36">
        <f t="shared" si="7"/>
        <v>198.19800000000001</v>
      </c>
      <c r="U23" s="35">
        <f t="shared" si="8"/>
        <v>0</v>
      </c>
      <c r="V23" s="35">
        <f t="shared" si="9"/>
        <v>198.19800000000001</v>
      </c>
      <c r="W23" s="29">
        <v>198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D23" s="37">
        <v>0</v>
      </c>
      <c r="AE23" s="37">
        <v>0</v>
      </c>
      <c r="AF23" s="37">
        <v>0</v>
      </c>
      <c r="AG23" s="37">
        <v>0</v>
      </c>
      <c r="AH23" s="37"/>
      <c r="AI23" s="38">
        <f t="shared" ca="1" si="10"/>
        <v>198</v>
      </c>
      <c r="AJ23" s="39">
        <v>1</v>
      </c>
      <c r="AK23" s="71">
        <v>198.00028</v>
      </c>
      <c r="AL23" s="41">
        <v>198</v>
      </c>
      <c r="AM23" s="32">
        <v>396</v>
      </c>
      <c r="AN23" s="41" t="str">
        <f t="shared" si="11"/>
        <v>-</v>
      </c>
      <c r="AO23" s="41" t="str">
        <f t="shared" si="12"/>
        <v>-</v>
      </c>
      <c r="AP23" s="41" t="str">
        <f t="shared" si="13"/>
        <v>-</v>
      </c>
      <c r="AQ23" s="39"/>
      <c r="AR23" s="39"/>
      <c r="AS23" s="39"/>
      <c r="AT23" s="54"/>
    </row>
    <row r="24" spans="1:46" s="26" customFormat="1" x14ac:dyDescent="0.2">
      <c r="A24" s="29">
        <v>17</v>
      </c>
      <c r="B24" s="1">
        <v>17</v>
      </c>
      <c r="C24" s="1" t="s">
        <v>641</v>
      </c>
      <c r="D24" s="29" t="s">
        <v>56</v>
      </c>
      <c r="E24" s="29">
        <v>197</v>
      </c>
      <c r="F24" s="29"/>
      <c r="G24" s="29"/>
      <c r="H24" s="29"/>
      <c r="I24" s="29"/>
      <c r="J24" s="29"/>
      <c r="K24" s="32">
        <f t="shared" si="1"/>
        <v>197</v>
      </c>
      <c r="L24" s="32" t="s">
        <v>1133</v>
      </c>
      <c r="M24" s="40"/>
      <c r="N24" s="33">
        <f t="shared" si="2"/>
        <v>197.0018</v>
      </c>
      <c r="O24" s="32">
        <f t="shared" si="3"/>
        <v>1</v>
      </c>
      <c r="P24" s="32">
        <f t="shared" ca="1" si="4"/>
        <v>0</v>
      </c>
      <c r="Q24" s="34" t="s">
        <v>64</v>
      </c>
      <c r="R24" s="35">
        <f t="shared" si="5"/>
        <v>0</v>
      </c>
      <c r="S24" s="36">
        <f t="shared" si="6"/>
        <v>197.19699999999997</v>
      </c>
      <c r="T24" s="36">
        <f t="shared" si="7"/>
        <v>197.197</v>
      </c>
      <c r="U24" s="35">
        <f t="shared" si="8"/>
        <v>0</v>
      </c>
      <c r="V24" s="35">
        <f t="shared" si="9"/>
        <v>197.197</v>
      </c>
      <c r="W24" s="29">
        <v>197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D24" s="37">
        <v>0</v>
      </c>
      <c r="AE24" s="37">
        <v>0</v>
      </c>
      <c r="AF24" s="37">
        <v>0</v>
      </c>
      <c r="AG24" s="37">
        <v>0</v>
      </c>
      <c r="AH24" s="37"/>
      <c r="AI24" s="38">
        <f t="shared" ca="1" si="10"/>
        <v>0</v>
      </c>
      <c r="AJ24" s="39">
        <v>1</v>
      </c>
      <c r="AK24" s="71">
        <v>197.1952</v>
      </c>
      <c r="AL24" s="41">
        <v>197</v>
      </c>
      <c r="AM24" s="32">
        <v>394</v>
      </c>
      <c r="AN24" s="41" t="str">
        <f t="shared" si="11"/>
        <v>-</v>
      </c>
      <c r="AO24" s="41" t="str">
        <f t="shared" si="12"/>
        <v>-</v>
      </c>
      <c r="AP24" s="41" t="str">
        <f t="shared" si="13"/>
        <v>-</v>
      </c>
      <c r="AQ24" s="39"/>
      <c r="AR24" s="39"/>
      <c r="AS24" s="39"/>
      <c r="AT24" s="54"/>
    </row>
    <row r="25" spans="1:46" s="26" customFormat="1" x14ac:dyDescent="0.2">
      <c r="A25" s="29">
        <v>18</v>
      </c>
      <c r="B25" s="1">
        <v>18</v>
      </c>
      <c r="C25" s="1" t="s">
        <v>642</v>
      </c>
      <c r="D25" s="29" t="s">
        <v>56</v>
      </c>
      <c r="E25" s="29"/>
      <c r="F25" s="29"/>
      <c r="G25" s="29"/>
      <c r="H25" s="29">
        <v>196</v>
      </c>
      <c r="I25" s="29"/>
      <c r="J25" s="29"/>
      <c r="K25" s="32">
        <f t="shared" si="1"/>
        <v>196</v>
      </c>
      <c r="L25" s="32" t="s">
        <v>1133</v>
      </c>
      <c r="M25" s="40"/>
      <c r="N25" s="33">
        <f t="shared" si="2"/>
        <v>196.00190000000001</v>
      </c>
      <c r="O25" s="32">
        <f t="shared" si="3"/>
        <v>1</v>
      </c>
      <c r="P25" s="32">
        <f t="shared" ca="1" si="4"/>
        <v>0</v>
      </c>
      <c r="Q25" s="34" t="s">
        <v>64</v>
      </c>
      <c r="R25" s="35">
        <f t="shared" si="5"/>
        <v>0</v>
      </c>
      <c r="S25" s="36">
        <f t="shared" si="6"/>
        <v>196.19599999999997</v>
      </c>
      <c r="T25" s="36">
        <f t="shared" si="7"/>
        <v>196.196</v>
      </c>
      <c r="U25" s="35">
        <f t="shared" si="8"/>
        <v>0</v>
      </c>
      <c r="V25" s="35">
        <f t="shared" si="9"/>
        <v>196.196</v>
      </c>
      <c r="W25" s="29">
        <v>196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D25" s="37">
        <v>0</v>
      </c>
      <c r="AE25" s="37">
        <v>0</v>
      </c>
      <c r="AF25" s="37">
        <v>0</v>
      </c>
      <c r="AG25" s="37">
        <v>0</v>
      </c>
      <c r="AH25" s="37"/>
      <c r="AI25" s="38">
        <f t="shared" ca="1" si="10"/>
        <v>0</v>
      </c>
      <c r="AJ25" s="39">
        <v>1</v>
      </c>
      <c r="AK25" s="71">
        <v>196.00005999999999</v>
      </c>
      <c r="AL25" s="41">
        <v>196</v>
      </c>
      <c r="AM25" s="32">
        <v>392</v>
      </c>
      <c r="AN25" s="41" t="str">
        <f t="shared" si="11"/>
        <v>-</v>
      </c>
      <c r="AO25" s="41" t="str">
        <f t="shared" si="12"/>
        <v>-</v>
      </c>
      <c r="AP25" s="41" t="str">
        <f t="shared" si="13"/>
        <v>-</v>
      </c>
      <c r="AQ25" s="39"/>
      <c r="AR25" s="39"/>
      <c r="AS25" s="39"/>
      <c r="AT25" s="54"/>
    </row>
    <row r="26" spans="1:46" s="26" customFormat="1" x14ac:dyDescent="0.2">
      <c r="A26" s="29">
        <v>19</v>
      </c>
      <c r="B26" s="1">
        <v>19</v>
      </c>
      <c r="C26" s="1" t="s">
        <v>643</v>
      </c>
      <c r="D26" s="29" t="s">
        <v>19</v>
      </c>
      <c r="E26" s="29"/>
      <c r="F26" s="29">
        <v>193</v>
      </c>
      <c r="G26" s="29"/>
      <c r="H26" s="29"/>
      <c r="I26" s="29"/>
      <c r="J26" s="29"/>
      <c r="K26" s="32">
        <f t="shared" si="1"/>
        <v>193</v>
      </c>
      <c r="L26" s="32" t="s">
        <v>1133</v>
      </c>
      <c r="M26" s="40"/>
      <c r="N26" s="33">
        <f t="shared" si="2"/>
        <v>193.00200000000001</v>
      </c>
      <c r="O26" s="32">
        <f t="shared" si="3"/>
        <v>1</v>
      </c>
      <c r="P26" s="32">
        <f t="shared" ca="1" si="4"/>
        <v>0</v>
      </c>
      <c r="Q26" s="34" t="s">
        <v>64</v>
      </c>
      <c r="R26" s="35">
        <f t="shared" si="5"/>
        <v>0</v>
      </c>
      <c r="S26" s="36">
        <f t="shared" si="6"/>
        <v>193.19299999999998</v>
      </c>
      <c r="T26" s="36">
        <f t="shared" si="7"/>
        <v>193.19300000000001</v>
      </c>
      <c r="U26" s="35">
        <f t="shared" si="8"/>
        <v>0</v>
      </c>
      <c r="V26" s="35">
        <f t="shared" si="9"/>
        <v>193.19300000000001</v>
      </c>
      <c r="W26" s="29">
        <v>193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D26" s="37">
        <v>0</v>
      </c>
      <c r="AE26" s="37">
        <v>0</v>
      </c>
      <c r="AF26" s="37">
        <v>0</v>
      </c>
      <c r="AG26" s="37">
        <v>0</v>
      </c>
      <c r="AH26" s="37"/>
      <c r="AI26" s="38">
        <f t="shared" ca="1" si="10"/>
        <v>0</v>
      </c>
      <c r="AJ26" s="39">
        <v>1</v>
      </c>
      <c r="AK26" s="71">
        <v>193.01729999999998</v>
      </c>
      <c r="AL26" s="41">
        <v>193</v>
      </c>
      <c r="AM26" s="32">
        <v>386</v>
      </c>
      <c r="AN26" s="41" t="str">
        <f t="shared" si="11"/>
        <v>-</v>
      </c>
      <c r="AO26" s="41" t="str">
        <f t="shared" si="12"/>
        <v>-</v>
      </c>
      <c r="AP26" s="41" t="str">
        <f t="shared" si="13"/>
        <v>-</v>
      </c>
      <c r="AQ26" s="39"/>
      <c r="AR26" s="39"/>
      <c r="AS26" s="39"/>
      <c r="AT26" s="54"/>
    </row>
    <row r="27" spans="1:46" s="26" customFormat="1" x14ac:dyDescent="0.2">
      <c r="A27" s="29">
        <v>20</v>
      </c>
      <c r="B27" s="1">
        <v>20</v>
      </c>
      <c r="C27" s="1" t="s">
        <v>644</v>
      </c>
      <c r="D27" s="29" t="s">
        <v>49</v>
      </c>
      <c r="E27" s="29"/>
      <c r="F27" s="29"/>
      <c r="G27" s="29">
        <v>193</v>
      </c>
      <c r="H27" s="29"/>
      <c r="I27" s="29"/>
      <c r="J27" s="29"/>
      <c r="K27" s="32">
        <f t="shared" si="1"/>
        <v>193</v>
      </c>
      <c r="L27" s="32" t="s">
        <v>1133</v>
      </c>
      <c r="M27" s="40"/>
      <c r="N27" s="33">
        <f t="shared" si="2"/>
        <v>193.00210000000001</v>
      </c>
      <c r="O27" s="32">
        <f t="shared" si="3"/>
        <v>1</v>
      </c>
      <c r="P27" s="32">
        <f t="shared" ca="1" si="4"/>
        <v>0</v>
      </c>
      <c r="Q27" s="34" t="s">
        <v>64</v>
      </c>
      <c r="R27" s="35">
        <f t="shared" si="5"/>
        <v>0</v>
      </c>
      <c r="S27" s="36">
        <f t="shared" si="6"/>
        <v>193.19299999999998</v>
      </c>
      <c r="T27" s="36">
        <f t="shared" si="7"/>
        <v>193.19300000000001</v>
      </c>
      <c r="U27" s="35">
        <f t="shared" si="8"/>
        <v>0</v>
      </c>
      <c r="V27" s="35">
        <f t="shared" si="9"/>
        <v>193.19300000000001</v>
      </c>
      <c r="W27" s="29">
        <v>193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D27" s="37">
        <v>0</v>
      </c>
      <c r="AE27" s="37">
        <v>0</v>
      </c>
      <c r="AF27" s="37">
        <v>0</v>
      </c>
      <c r="AG27" s="37">
        <v>0</v>
      </c>
      <c r="AH27" s="37"/>
      <c r="AI27" s="38">
        <f t="shared" ca="1" si="10"/>
        <v>193</v>
      </c>
      <c r="AJ27" s="39">
        <v>1</v>
      </c>
      <c r="AK27" s="71">
        <v>192.99982999999997</v>
      </c>
      <c r="AL27" s="41">
        <v>193</v>
      </c>
      <c r="AM27" s="32">
        <v>386</v>
      </c>
      <c r="AN27" s="41" t="str">
        <f t="shared" si="11"/>
        <v>-</v>
      </c>
      <c r="AO27" s="41" t="str">
        <f t="shared" si="12"/>
        <v>-</v>
      </c>
      <c r="AP27" s="41" t="str">
        <f t="shared" si="13"/>
        <v>-</v>
      </c>
      <c r="AQ27" s="39"/>
      <c r="AR27" s="39"/>
      <c r="AS27" s="39"/>
      <c r="AT27" s="54"/>
    </row>
    <row r="28" spans="1:46" s="26" customFormat="1" x14ac:dyDescent="0.2">
      <c r="A28" s="29">
        <v>21</v>
      </c>
      <c r="B28" s="1">
        <v>21</v>
      </c>
      <c r="C28" s="1" t="s">
        <v>645</v>
      </c>
      <c r="D28" s="29" t="s">
        <v>19</v>
      </c>
      <c r="E28" s="29"/>
      <c r="F28" s="29"/>
      <c r="G28" s="29">
        <v>185</v>
      </c>
      <c r="H28" s="29"/>
      <c r="I28" s="29"/>
      <c r="J28" s="29"/>
      <c r="K28" s="32">
        <f t="shared" si="1"/>
        <v>185</v>
      </c>
      <c r="L28" s="32" t="s">
        <v>1133</v>
      </c>
      <c r="M28" s="40"/>
      <c r="N28" s="33">
        <f t="shared" si="2"/>
        <v>185.00219999999999</v>
      </c>
      <c r="O28" s="32">
        <f t="shared" si="3"/>
        <v>1</v>
      </c>
      <c r="P28" s="32">
        <f t="shared" ca="1" si="4"/>
        <v>0</v>
      </c>
      <c r="Q28" s="34" t="s">
        <v>64</v>
      </c>
      <c r="R28" s="35">
        <f t="shared" si="5"/>
        <v>0</v>
      </c>
      <c r="S28" s="36">
        <f t="shared" si="6"/>
        <v>185.18499999999997</v>
      </c>
      <c r="T28" s="36">
        <f t="shared" si="7"/>
        <v>185.185</v>
      </c>
      <c r="U28" s="35">
        <f t="shared" si="8"/>
        <v>0</v>
      </c>
      <c r="V28" s="35">
        <f t="shared" si="9"/>
        <v>185.185</v>
      </c>
      <c r="W28" s="29">
        <v>185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D28" s="37">
        <v>0</v>
      </c>
      <c r="AE28" s="37">
        <v>0</v>
      </c>
      <c r="AF28" s="37">
        <v>0</v>
      </c>
      <c r="AG28" s="37">
        <v>0</v>
      </c>
      <c r="AH28" s="37"/>
      <c r="AI28" s="38">
        <f t="shared" ca="1" si="10"/>
        <v>185</v>
      </c>
      <c r="AJ28" s="39">
        <v>1</v>
      </c>
      <c r="AK28" s="71">
        <v>184.99965</v>
      </c>
      <c r="AL28" s="41">
        <v>185</v>
      </c>
      <c r="AM28" s="32">
        <v>370</v>
      </c>
      <c r="AN28" s="41" t="str">
        <f t="shared" si="11"/>
        <v>-</v>
      </c>
      <c r="AO28" s="41" t="str">
        <f t="shared" si="12"/>
        <v>-</v>
      </c>
      <c r="AP28" s="41" t="str">
        <f t="shared" si="13"/>
        <v>-</v>
      </c>
      <c r="AQ28" s="39"/>
      <c r="AR28" s="39"/>
      <c r="AS28" s="39"/>
      <c r="AT28" s="54"/>
    </row>
    <row r="29" spans="1:46" s="26" customFormat="1" x14ac:dyDescent="0.2">
      <c r="A29" s="29">
        <v>22</v>
      </c>
      <c r="B29" s="1">
        <v>22</v>
      </c>
      <c r="C29" s="1" t="s">
        <v>646</v>
      </c>
      <c r="D29" s="29" t="s">
        <v>49</v>
      </c>
      <c r="E29" s="29"/>
      <c r="F29" s="29"/>
      <c r="G29" s="29"/>
      <c r="H29" s="29">
        <v>185</v>
      </c>
      <c r="I29" s="29"/>
      <c r="J29" s="29"/>
      <c r="K29" s="32">
        <f t="shared" si="1"/>
        <v>185</v>
      </c>
      <c r="L29" s="32" t="s">
        <v>1133</v>
      </c>
      <c r="M29" s="40"/>
      <c r="N29" s="33">
        <f t="shared" si="2"/>
        <v>185.00229999999999</v>
      </c>
      <c r="O29" s="32">
        <f t="shared" si="3"/>
        <v>1</v>
      </c>
      <c r="P29" s="32">
        <f t="shared" ca="1" si="4"/>
        <v>0</v>
      </c>
      <c r="Q29" s="34" t="s">
        <v>64</v>
      </c>
      <c r="R29" s="35">
        <f t="shared" si="5"/>
        <v>0</v>
      </c>
      <c r="S29" s="36">
        <f t="shared" si="6"/>
        <v>185.18499999999997</v>
      </c>
      <c r="T29" s="36">
        <f t="shared" si="7"/>
        <v>185.185</v>
      </c>
      <c r="U29" s="35">
        <f t="shared" si="8"/>
        <v>0</v>
      </c>
      <c r="V29" s="35">
        <f t="shared" si="9"/>
        <v>185.185</v>
      </c>
      <c r="W29" s="29">
        <v>185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D29" s="37">
        <v>0</v>
      </c>
      <c r="AE29" s="37">
        <v>0</v>
      </c>
      <c r="AF29" s="37">
        <v>0</v>
      </c>
      <c r="AG29" s="37">
        <v>0</v>
      </c>
      <c r="AH29" s="37"/>
      <c r="AI29" s="38">
        <f t="shared" ca="1" si="10"/>
        <v>0</v>
      </c>
      <c r="AJ29" s="39">
        <v>1</v>
      </c>
      <c r="AK29" s="71">
        <v>184.99955</v>
      </c>
      <c r="AL29" s="41">
        <v>185</v>
      </c>
      <c r="AM29" s="32">
        <v>370</v>
      </c>
      <c r="AN29" s="41" t="str">
        <f t="shared" si="11"/>
        <v>-</v>
      </c>
      <c r="AO29" s="41" t="str">
        <f t="shared" si="12"/>
        <v>-</v>
      </c>
      <c r="AP29" s="41" t="str">
        <f t="shared" si="13"/>
        <v>-</v>
      </c>
      <c r="AQ29" s="39"/>
      <c r="AR29" s="39"/>
      <c r="AS29" s="39"/>
      <c r="AT29" s="54"/>
    </row>
    <row r="30" spans="1:46" s="26" customFormat="1" x14ac:dyDescent="0.2">
      <c r="A30" s="29">
        <v>23</v>
      </c>
      <c r="B30" s="1">
        <v>23</v>
      </c>
      <c r="C30" s="1" t="s">
        <v>647</v>
      </c>
      <c r="D30" s="29" t="s">
        <v>19</v>
      </c>
      <c r="E30" s="29">
        <v>174</v>
      </c>
      <c r="F30" s="29"/>
      <c r="G30" s="29"/>
      <c r="H30" s="29"/>
      <c r="I30" s="29"/>
      <c r="J30" s="29"/>
      <c r="K30" s="32">
        <f t="shared" si="1"/>
        <v>174</v>
      </c>
      <c r="L30" s="32" t="s">
        <v>1133</v>
      </c>
      <c r="M30" s="40"/>
      <c r="N30" s="33">
        <f t="shared" si="2"/>
        <v>174.00239999999999</v>
      </c>
      <c r="O30" s="32">
        <f t="shared" si="3"/>
        <v>1</v>
      </c>
      <c r="P30" s="32">
        <f t="shared" ca="1" si="4"/>
        <v>0</v>
      </c>
      <c r="Q30" s="34" t="s">
        <v>64</v>
      </c>
      <c r="R30" s="35">
        <f t="shared" si="5"/>
        <v>0</v>
      </c>
      <c r="S30" s="36">
        <f t="shared" si="6"/>
        <v>174.17399999999998</v>
      </c>
      <c r="T30" s="36">
        <f t="shared" si="7"/>
        <v>174.17400000000001</v>
      </c>
      <c r="U30" s="35">
        <f t="shared" si="8"/>
        <v>0</v>
      </c>
      <c r="V30" s="35">
        <f t="shared" si="9"/>
        <v>174.17400000000001</v>
      </c>
      <c r="W30" s="29">
        <v>174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D30" s="37">
        <v>0</v>
      </c>
      <c r="AE30" s="37">
        <v>0</v>
      </c>
      <c r="AF30" s="37">
        <v>0</v>
      </c>
      <c r="AG30" s="37">
        <v>0</v>
      </c>
      <c r="AH30" s="37"/>
      <c r="AI30" s="38">
        <f t="shared" ca="1" si="10"/>
        <v>0</v>
      </c>
      <c r="AJ30" s="39">
        <v>1</v>
      </c>
      <c r="AK30" s="71">
        <v>174.17160000000001</v>
      </c>
      <c r="AL30" s="41">
        <v>174</v>
      </c>
      <c r="AM30" s="32">
        <v>348</v>
      </c>
      <c r="AN30" s="41" t="str">
        <f t="shared" si="11"/>
        <v>-</v>
      </c>
      <c r="AO30" s="41" t="str">
        <f t="shared" si="12"/>
        <v>-</v>
      </c>
      <c r="AP30" s="41" t="str">
        <f t="shared" si="13"/>
        <v>-</v>
      </c>
      <c r="AQ30" s="39"/>
      <c r="AR30" s="39"/>
      <c r="AS30" s="39"/>
      <c r="AT30" s="54"/>
    </row>
    <row r="31" spans="1:46" s="26" customFormat="1" x14ac:dyDescent="0.2">
      <c r="A31" s="29">
        <v>24</v>
      </c>
      <c r="B31" s="1">
        <v>24</v>
      </c>
      <c r="C31" s="1" t="s">
        <v>205</v>
      </c>
      <c r="D31" s="29" t="s">
        <v>52</v>
      </c>
      <c r="E31" s="29"/>
      <c r="F31" s="29"/>
      <c r="G31" s="29"/>
      <c r="H31" s="29"/>
      <c r="I31" s="29">
        <v>167</v>
      </c>
      <c r="J31" s="29"/>
      <c r="K31" s="32">
        <f t="shared" si="1"/>
        <v>167</v>
      </c>
      <c r="L31" s="32" t="s">
        <v>1133</v>
      </c>
      <c r="M31" s="40"/>
      <c r="N31" s="33">
        <f t="shared" si="2"/>
        <v>167.0025</v>
      </c>
      <c r="O31" s="32">
        <f t="shared" si="3"/>
        <v>1</v>
      </c>
      <c r="P31" s="32" t="str">
        <f t="shared" ca="1" si="4"/>
        <v>Y</v>
      </c>
      <c r="Q31" s="34" t="s">
        <v>64</v>
      </c>
      <c r="R31" s="35">
        <f t="shared" si="5"/>
        <v>0</v>
      </c>
      <c r="S31" s="36">
        <f t="shared" si="6"/>
        <v>167.16699999999997</v>
      </c>
      <c r="T31" s="36">
        <f t="shared" si="7"/>
        <v>167.167</v>
      </c>
      <c r="U31" s="35">
        <f t="shared" si="8"/>
        <v>0</v>
      </c>
      <c r="V31" s="35">
        <f t="shared" si="9"/>
        <v>167.167</v>
      </c>
      <c r="W31" s="29">
        <v>167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D31" s="37"/>
      <c r="AE31" s="37"/>
      <c r="AF31" s="37"/>
      <c r="AG31" s="37"/>
      <c r="AH31" s="37"/>
      <c r="AI31" s="38">
        <f t="shared" ca="1" si="10"/>
        <v>0</v>
      </c>
      <c r="AJ31" s="39"/>
      <c r="AK31" s="71"/>
      <c r="AL31" s="41"/>
      <c r="AM31" s="32"/>
      <c r="AN31" s="41" t="str">
        <f t="shared" si="11"/>
        <v>-</v>
      </c>
      <c r="AO31" s="41" t="str">
        <f t="shared" si="12"/>
        <v>-</v>
      </c>
      <c r="AP31" s="41" t="str">
        <f t="shared" si="13"/>
        <v>-</v>
      </c>
      <c r="AQ31" s="39"/>
      <c r="AR31" s="39"/>
      <c r="AS31" s="39"/>
      <c r="AT31" s="54"/>
    </row>
    <row r="32" spans="1:46" s="26" customFormat="1" x14ac:dyDescent="0.2">
      <c r="A32" s="29">
        <v>25</v>
      </c>
      <c r="B32" s="1">
        <v>25</v>
      </c>
      <c r="C32" s="1" t="s">
        <v>648</v>
      </c>
      <c r="D32" s="29" t="s">
        <v>56</v>
      </c>
      <c r="E32" s="29"/>
      <c r="F32" s="29"/>
      <c r="G32" s="29">
        <v>164</v>
      </c>
      <c r="H32" s="29"/>
      <c r="I32" s="29"/>
      <c r="J32" s="29"/>
      <c r="K32" s="32">
        <f t="shared" si="1"/>
        <v>164</v>
      </c>
      <c r="L32" s="32" t="s">
        <v>1133</v>
      </c>
      <c r="M32" s="40"/>
      <c r="N32" s="33">
        <f t="shared" si="2"/>
        <v>164.0026</v>
      </c>
      <c r="O32" s="32">
        <f t="shared" si="3"/>
        <v>1</v>
      </c>
      <c r="P32" s="32">
        <f t="shared" ca="1" si="4"/>
        <v>0</v>
      </c>
      <c r="Q32" s="34" t="s">
        <v>64</v>
      </c>
      <c r="R32" s="35">
        <f t="shared" si="5"/>
        <v>0</v>
      </c>
      <c r="S32" s="36">
        <f t="shared" si="6"/>
        <v>164.16399999999999</v>
      </c>
      <c r="T32" s="36">
        <f t="shared" si="7"/>
        <v>164.16399999999999</v>
      </c>
      <c r="U32" s="35">
        <f t="shared" si="8"/>
        <v>0</v>
      </c>
      <c r="V32" s="35">
        <f t="shared" si="9"/>
        <v>164.16399999999999</v>
      </c>
      <c r="W32" s="29">
        <v>164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D32" s="37">
        <v>0</v>
      </c>
      <c r="AE32" s="37">
        <v>0</v>
      </c>
      <c r="AF32" s="37">
        <v>0</v>
      </c>
      <c r="AG32" s="37">
        <v>0</v>
      </c>
      <c r="AH32" s="37"/>
      <c r="AI32" s="38">
        <f t="shared" ca="1" si="10"/>
        <v>164</v>
      </c>
      <c r="AJ32" s="39">
        <v>1</v>
      </c>
      <c r="AK32" s="71">
        <v>163.99914000000001</v>
      </c>
      <c r="AL32" s="41">
        <v>164</v>
      </c>
      <c r="AM32" s="32">
        <v>328</v>
      </c>
      <c r="AN32" s="41" t="str">
        <f t="shared" si="11"/>
        <v>-</v>
      </c>
      <c r="AO32" s="41" t="str">
        <f t="shared" si="12"/>
        <v>-</v>
      </c>
      <c r="AP32" s="41" t="str">
        <f t="shared" si="13"/>
        <v>-</v>
      </c>
      <c r="AQ32" s="39"/>
      <c r="AR32" s="39"/>
      <c r="AS32" s="39"/>
      <c r="AT32" s="54"/>
    </row>
    <row r="33" spans="1:48" s="26" customFormat="1" x14ac:dyDescent="0.2">
      <c r="A33" s="29">
        <v>26</v>
      </c>
      <c r="B33" s="1">
        <v>26</v>
      </c>
      <c r="C33" s="1" t="s">
        <v>649</v>
      </c>
      <c r="D33" s="29" t="s">
        <v>19</v>
      </c>
      <c r="E33" s="29"/>
      <c r="F33" s="29"/>
      <c r="G33" s="29">
        <v>149</v>
      </c>
      <c r="H33" s="29"/>
      <c r="I33" s="29"/>
      <c r="J33" s="29"/>
      <c r="K33" s="32">
        <f t="shared" si="1"/>
        <v>149</v>
      </c>
      <c r="L33" s="32" t="s">
        <v>1133</v>
      </c>
      <c r="M33" s="40"/>
      <c r="N33" s="33">
        <f t="shared" si="2"/>
        <v>149.0027</v>
      </c>
      <c r="O33" s="32">
        <f t="shared" si="3"/>
        <v>1</v>
      </c>
      <c r="P33" s="32">
        <f t="shared" ca="1" si="4"/>
        <v>0</v>
      </c>
      <c r="Q33" s="34" t="s">
        <v>64</v>
      </c>
      <c r="R33" s="35">
        <f t="shared" si="5"/>
        <v>0</v>
      </c>
      <c r="S33" s="36">
        <f t="shared" si="6"/>
        <v>149.14899999999997</v>
      </c>
      <c r="T33" s="36">
        <f t="shared" si="7"/>
        <v>149.149</v>
      </c>
      <c r="U33" s="35">
        <f t="shared" si="8"/>
        <v>0</v>
      </c>
      <c r="V33" s="35">
        <f t="shared" si="9"/>
        <v>149.149</v>
      </c>
      <c r="W33" s="29">
        <v>149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D33" s="37">
        <v>0</v>
      </c>
      <c r="AE33" s="37">
        <v>0</v>
      </c>
      <c r="AF33" s="37">
        <v>0</v>
      </c>
      <c r="AG33" s="37">
        <v>0</v>
      </c>
      <c r="AH33" s="37"/>
      <c r="AI33" s="38">
        <f t="shared" ca="1" si="10"/>
        <v>149</v>
      </c>
      <c r="AJ33" s="39">
        <v>1</v>
      </c>
      <c r="AK33" s="71">
        <v>148.99888999999999</v>
      </c>
      <c r="AL33" s="41">
        <v>149</v>
      </c>
      <c r="AM33" s="32">
        <v>298</v>
      </c>
      <c r="AN33" s="41" t="str">
        <f t="shared" si="11"/>
        <v>-</v>
      </c>
      <c r="AO33" s="41" t="str">
        <f t="shared" si="12"/>
        <v>-</v>
      </c>
      <c r="AP33" s="41" t="str">
        <f t="shared" si="13"/>
        <v>-</v>
      </c>
      <c r="AQ33" s="39"/>
      <c r="AR33" s="39"/>
      <c r="AS33" s="39"/>
      <c r="AT33" s="54"/>
    </row>
    <row r="34" spans="1:48" s="26" customFormat="1" x14ac:dyDescent="0.2">
      <c r="A34" s="29">
        <v>27</v>
      </c>
      <c r="B34" s="1">
        <v>27</v>
      </c>
      <c r="C34" s="1" t="s">
        <v>650</v>
      </c>
      <c r="D34" s="29" t="s">
        <v>49</v>
      </c>
      <c r="E34" s="29"/>
      <c r="F34" s="29"/>
      <c r="G34" s="29">
        <v>144</v>
      </c>
      <c r="H34" s="29"/>
      <c r="I34" s="29"/>
      <c r="J34" s="29"/>
      <c r="K34" s="32">
        <f t="shared" si="1"/>
        <v>144</v>
      </c>
      <c r="L34" s="32" t="s">
        <v>1133</v>
      </c>
      <c r="M34" s="40"/>
      <c r="N34" s="33">
        <f t="shared" si="2"/>
        <v>144.00280000000001</v>
      </c>
      <c r="O34" s="32">
        <f t="shared" si="3"/>
        <v>1</v>
      </c>
      <c r="P34" s="32">
        <f t="shared" ca="1" si="4"/>
        <v>0</v>
      </c>
      <c r="Q34" s="34" t="s">
        <v>64</v>
      </c>
      <c r="R34" s="35">
        <f t="shared" si="5"/>
        <v>0</v>
      </c>
      <c r="S34" s="36">
        <f t="shared" si="6"/>
        <v>144.14399999999998</v>
      </c>
      <c r="T34" s="36">
        <f t="shared" si="7"/>
        <v>144.14400000000001</v>
      </c>
      <c r="U34" s="35">
        <f t="shared" si="8"/>
        <v>0</v>
      </c>
      <c r="V34" s="35">
        <f t="shared" si="9"/>
        <v>144.14400000000001</v>
      </c>
      <c r="W34" s="29">
        <v>144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D34" s="37">
        <v>0</v>
      </c>
      <c r="AE34" s="37">
        <v>0</v>
      </c>
      <c r="AF34" s="37">
        <v>0</v>
      </c>
      <c r="AG34" s="37">
        <v>0</v>
      </c>
      <c r="AH34" s="37"/>
      <c r="AI34" s="38">
        <f t="shared" ca="1" si="10"/>
        <v>144</v>
      </c>
      <c r="AJ34" s="39">
        <v>1</v>
      </c>
      <c r="AK34" s="71">
        <v>143.99874</v>
      </c>
      <c r="AL34" s="41">
        <v>144</v>
      </c>
      <c r="AM34" s="32">
        <v>288</v>
      </c>
      <c r="AN34" s="41" t="str">
        <f t="shared" si="11"/>
        <v>-</v>
      </c>
      <c r="AO34" s="41" t="str">
        <f t="shared" si="12"/>
        <v>-</v>
      </c>
      <c r="AP34" s="41" t="str">
        <f t="shared" si="13"/>
        <v>-</v>
      </c>
      <c r="AQ34" s="39"/>
      <c r="AR34" s="39"/>
      <c r="AS34" s="39"/>
      <c r="AT34" s="54"/>
    </row>
    <row r="35" spans="1:48" s="26" customFormat="1" x14ac:dyDescent="0.2">
      <c r="A35" s="29">
        <v>28</v>
      </c>
      <c r="B35" s="1">
        <v>28</v>
      </c>
      <c r="C35" s="1" t="s">
        <v>651</v>
      </c>
      <c r="D35" s="29" t="s">
        <v>56</v>
      </c>
      <c r="E35" s="29"/>
      <c r="F35" s="29"/>
      <c r="G35" s="29">
        <v>117</v>
      </c>
      <c r="H35" s="29"/>
      <c r="I35" s="29"/>
      <c r="J35" s="29"/>
      <c r="K35" s="32">
        <f t="shared" si="1"/>
        <v>117</v>
      </c>
      <c r="L35" s="32" t="s">
        <v>1133</v>
      </c>
      <c r="M35" s="40"/>
      <c r="N35" s="33">
        <f t="shared" si="2"/>
        <v>117.0029</v>
      </c>
      <c r="O35" s="32">
        <f t="shared" si="3"/>
        <v>1</v>
      </c>
      <c r="P35" s="32">
        <f t="shared" ca="1" si="4"/>
        <v>0</v>
      </c>
      <c r="Q35" s="34" t="s">
        <v>64</v>
      </c>
      <c r="R35" s="35">
        <f t="shared" si="5"/>
        <v>0</v>
      </c>
      <c r="S35" s="36">
        <f t="shared" si="6"/>
        <v>117.11699999999999</v>
      </c>
      <c r="T35" s="36">
        <f t="shared" si="7"/>
        <v>117.117</v>
      </c>
      <c r="U35" s="35">
        <f t="shared" si="8"/>
        <v>0</v>
      </c>
      <c r="V35" s="35">
        <f t="shared" si="9"/>
        <v>117.117</v>
      </c>
      <c r="W35" s="29">
        <v>117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D35" s="37">
        <v>0</v>
      </c>
      <c r="AE35" s="37">
        <v>0</v>
      </c>
      <c r="AF35" s="37">
        <v>0</v>
      </c>
      <c r="AG35" s="37">
        <v>0</v>
      </c>
      <c r="AH35" s="37"/>
      <c r="AI35" s="38">
        <f t="shared" ca="1" si="10"/>
        <v>117</v>
      </c>
      <c r="AJ35" s="39">
        <v>1</v>
      </c>
      <c r="AK35" s="71">
        <v>116.99837000000001</v>
      </c>
      <c r="AL35" s="41">
        <v>117</v>
      </c>
      <c r="AM35" s="32">
        <v>234</v>
      </c>
      <c r="AN35" s="41" t="str">
        <f t="shared" si="11"/>
        <v>-</v>
      </c>
      <c r="AO35" s="41" t="str">
        <f t="shared" si="12"/>
        <v>-</v>
      </c>
      <c r="AP35" s="41" t="str">
        <f t="shared" si="13"/>
        <v>-</v>
      </c>
      <c r="AQ35" s="39"/>
      <c r="AR35" s="39"/>
      <c r="AS35" s="39"/>
      <c r="AT35" s="54"/>
    </row>
    <row r="36" spans="1:48" s="26" customFormat="1" x14ac:dyDescent="0.2">
      <c r="A36" s="29">
        <v>29</v>
      </c>
      <c r="B36" s="1">
        <v>29</v>
      </c>
      <c r="C36" s="1" t="s">
        <v>652</v>
      </c>
      <c r="D36" s="29" t="s">
        <v>56</v>
      </c>
      <c r="E36" s="29"/>
      <c r="F36" s="29">
        <v>89</v>
      </c>
      <c r="G36" s="29"/>
      <c r="H36" s="29"/>
      <c r="I36" s="29"/>
      <c r="J36" s="29"/>
      <c r="K36" s="32">
        <f t="shared" si="1"/>
        <v>89</v>
      </c>
      <c r="L36" s="32" t="s">
        <v>1133</v>
      </c>
      <c r="M36" s="40"/>
      <c r="N36" s="33">
        <f t="shared" si="2"/>
        <v>89.003</v>
      </c>
      <c r="O36" s="32">
        <f t="shared" si="3"/>
        <v>1</v>
      </c>
      <c r="P36" s="32">
        <f t="shared" ca="1" si="4"/>
        <v>0</v>
      </c>
      <c r="Q36" s="34" t="s">
        <v>64</v>
      </c>
      <c r="R36" s="35">
        <f t="shared" si="5"/>
        <v>0</v>
      </c>
      <c r="S36" s="36">
        <f t="shared" si="6"/>
        <v>89.088999999999984</v>
      </c>
      <c r="T36" s="36">
        <f t="shared" si="7"/>
        <v>89.088999999999999</v>
      </c>
      <c r="U36" s="35">
        <f t="shared" si="8"/>
        <v>0</v>
      </c>
      <c r="V36" s="35">
        <f t="shared" si="9"/>
        <v>89.088999999999999</v>
      </c>
      <c r="W36" s="29">
        <v>89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D36" s="37">
        <v>0</v>
      </c>
      <c r="AE36" s="37">
        <v>0</v>
      </c>
      <c r="AF36" s="37">
        <v>0</v>
      </c>
      <c r="AG36" s="37">
        <v>0</v>
      </c>
      <c r="AH36" s="37"/>
      <c r="AI36" s="38">
        <f t="shared" ca="1" si="10"/>
        <v>0</v>
      </c>
      <c r="AJ36" s="39">
        <v>1</v>
      </c>
      <c r="AK36" s="71">
        <v>89.006</v>
      </c>
      <c r="AL36" s="41">
        <v>89</v>
      </c>
      <c r="AM36" s="32">
        <v>178</v>
      </c>
      <c r="AN36" s="41" t="str">
        <f t="shared" si="11"/>
        <v>-</v>
      </c>
      <c r="AO36" s="41" t="str">
        <f t="shared" si="12"/>
        <v>-</v>
      </c>
      <c r="AP36" s="41" t="str">
        <f t="shared" si="13"/>
        <v>-</v>
      </c>
      <c r="AQ36" s="39"/>
      <c r="AR36" s="39"/>
      <c r="AS36" s="39"/>
      <c r="AT36" s="54"/>
    </row>
    <row r="37" spans="1:48" ht="5.0999999999999996" customHeight="1" x14ac:dyDescent="0.2">
      <c r="A37" s="27"/>
      <c r="B37" s="27"/>
      <c r="D37" s="56"/>
      <c r="E37" s="27"/>
      <c r="F37" s="29"/>
      <c r="G37" s="29"/>
      <c r="H37" s="29"/>
      <c r="I37" s="29"/>
      <c r="J37" s="29"/>
      <c r="K37" s="32"/>
      <c r="L37" s="27"/>
      <c r="M37" s="27"/>
      <c r="N37" s="42"/>
      <c r="O37" s="27"/>
      <c r="P37" s="27"/>
      <c r="R37" s="62"/>
      <c r="S37" s="62"/>
      <c r="T37" s="62"/>
      <c r="U37" s="62"/>
      <c r="V37" s="35"/>
      <c r="W37" s="62"/>
      <c r="X37" s="62"/>
      <c r="Y37" s="62"/>
      <c r="Z37" s="62"/>
      <c r="AA37" s="62"/>
      <c r="AB37" s="62"/>
      <c r="AI37" s="26"/>
      <c r="AJ37" s="26"/>
      <c r="AK37" s="26"/>
      <c r="AM37" s="26"/>
      <c r="AN37" s="41"/>
      <c r="AO37" s="41"/>
      <c r="AP37" s="41"/>
      <c r="AQ37" s="41"/>
      <c r="AR37" s="41"/>
      <c r="AS37" s="41"/>
      <c r="AT37" s="30"/>
      <c r="AU37" s="26"/>
      <c r="AV37" s="1"/>
    </row>
    <row r="38" spans="1:48" x14ac:dyDescent="0.2">
      <c r="A38" s="27"/>
      <c r="B38" s="27"/>
      <c r="D38" s="27"/>
      <c r="E38" s="27"/>
      <c r="F38" s="29"/>
      <c r="G38" s="29"/>
      <c r="H38" s="29"/>
      <c r="I38" s="29"/>
      <c r="J38" s="29"/>
      <c r="K38" s="32"/>
      <c r="L38" s="27"/>
      <c r="M38" s="27"/>
      <c r="N38" s="42"/>
      <c r="O38" s="27"/>
      <c r="P38" s="27"/>
      <c r="R38" s="62"/>
      <c r="S38" s="62"/>
      <c r="T38" s="62"/>
      <c r="U38" s="62"/>
      <c r="V38" s="35"/>
      <c r="W38" s="62"/>
      <c r="X38" s="62"/>
      <c r="Y38" s="62"/>
      <c r="Z38" s="62"/>
      <c r="AA38" s="62"/>
      <c r="AB38" s="62"/>
      <c r="AI38" s="26"/>
      <c r="AJ38" s="26"/>
      <c r="AK38" s="26"/>
      <c r="AM38" s="26"/>
      <c r="AN38" s="41"/>
      <c r="AO38" s="41"/>
      <c r="AP38" s="41"/>
      <c r="AQ38" s="41"/>
      <c r="AR38" s="41"/>
      <c r="AS38" s="41"/>
      <c r="AT38" s="30"/>
      <c r="AU38" s="26"/>
      <c r="AV38" s="1"/>
    </row>
    <row r="39" spans="1:48" x14ac:dyDescent="0.2">
      <c r="C39" s="26" t="s">
        <v>106</v>
      </c>
      <c r="D39" s="27"/>
      <c r="E39" s="27"/>
      <c r="F39" s="29"/>
      <c r="G39" s="29"/>
      <c r="H39" s="29"/>
      <c r="I39" s="29"/>
      <c r="J39" s="29"/>
      <c r="K39" s="32"/>
      <c r="L39" s="27"/>
      <c r="M39" s="27"/>
      <c r="N39" s="42"/>
      <c r="O39" s="27"/>
      <c r="P39" s="27"/>
      <c r="Q39" s="56" t="str">
        <f>C39</f>
        <v>F35</v>
      </c>
      <c r="R39" s="62"/>
      <c r="S39" s="62"/>
      <c r="T39" s="62"/>
      <c r="U39" s="62"/>
      <c r="V39" s="35"/>
      <c r="W39" s="62"/>
      <c r="X39" s="62"/>
      <c r="Y39" s="62"/>
      <c r="Z39" s="62"/>
      <c r="AA39" s="62"/>
      <c r="AB39" s="62"/>
      <c r="AI39" s="26"/>
      <c r="AJ39" s="26"/>
      <c r="AK39" s="26"/>
      <c r="AM39" s="26"/>
      <c r="AN39" s="41"/>
      <c r="AO39" s="41"/>
      <c r="AP39" s="41"/>
      <c r="AQ39" s="39">
        <v>590</v>
      </c>
      <c r="AR39" s="39">
        <v>588</v>
      </c>
      <c r="AS39" s="39">
        <v>545</v>
      </c>
      <c r="AT39" s="30"/>
      <c r="AU39" s="26"/>
      <c r="AV39" s="1"/>
    </row>
    <row r="40" spans="1:48" x14ac:dyDescent="0.2">
      <c r="A40" s="1">
        <v>1</v>
      </c>
      <c r="B40" s="1">
        <v>1</v>
      </c>
      <c r="C40" s="1" t="s">
        <v>105</v>
      </c>
      <c r="D40" s="29" t="s">
        <v>63</v>
      </c>
      <c r="E40" s="29">
        <v>196</v>
      </c>
      <c r="F40" s="29">
        <v>197</v>
      </c>
      <c r="G40" s="29">
        <v>197</v>
      </c>
      <c r="H40" s="29"/>
      <c r="I40" s="29">
        <v>197</v>
      </c>
      <c r="J40" s="29"/>
      <c r="K40" s="32">
        <f t="shared" ref="K40:K61" si="14">IFERROR(LARGE(E40:J40,1),0)+IF($D$5&gt;=2,IFERROR(LARGE(E40:J40,2),0),0)+IF($D$5&gt;=3,IFERROR(LARGE(E40:J40,3),0),0)+IF($D$5&gt;=4,IFERROR(LARGE(E40:J40,4),0),0)+IF($D$5&gt;=5,IFERROR(LARGE(E40:J40,5),0),0)+IF($D$5&gt;=6,IFERROR(LARGE(E40:J40,6),0),0)</f>
        <v>591</v>
      </c>
      <c r="L40" s="32" t="s">
        <v>1133</v>
      </c>
      <c r="M40" s="40" t="s">
        <v>653</v>
      </c>
      <c r="N40" s="33">
        <f t="shared" ref="N40:N61" si="15">K40+(ROW(K40)-ROW(K$6))/10000</f>
        <v>591.00340000000006</v>
      </c>
      <c r="O40" s="32">
        <f t="shared" ref="O40:O61" si="16">COUNT(E40:J40)</f>
        <v>4</v>
      </c>
      <c r="P40" s="32">
        <f t="shared" ref="P40:P61" ca="1" si="17">IF(AND(O40=1,OFFSET(D40,0,P$3)&gt;0),"Y",0)</f>
        <v>0</v>
      </c>
      <c r="Q40" s="34" t="s">
        <v>106</v>
      </c>
      <c r="R40" s="35">
        <f t="shared" ref="R40:R61" si="18">1-(Q40=Q39)</f>
        <v>0</v>
      </c>
      <c r="S40" s="36">
        <f t="shared" ref="S40:S61" si="19">IFERROR(LARGE(E40:J40,1),0)*1.001+IF($D$5&gt;=2,IFERROR(LARGE(E40:J40,2),0),0)*1.0001+IF($D$5&gt;=3,IFERROR(LARGE(E40:J40,3),0),0)*1.00001+IF($D$5&gt;=4,IFERROR(LARGE(E40:J40,4),0),0)*1.000001+IF($D$5&gt;=5,IFERROR(LARGE(E40:J40,5),0),0)*1.0000001+IF($D$5&gt;=6,IFERROR(LARGE(E40:J40,6),0),0)*1.00000001</f>
        <v>591.21866999999997</v>
      </c>
      <c r="T40" s="36">
        <f t="shared" ref="T40:T61" si="20">K40+W40/1000+IF($D$5&gt;=2,X40/10000,0)+IF($D$5&gt;=3,Y40/100000,0)+IF($D$5&gt;=4,Z40/1000000,0)+IF($D$5&gt;=5,AA40/10000000,0)+IF($D$5&gt;=6,AB40/100000000,0)</f>
        <v>591.21866999999997</v>
      </c>
      <c r="U40" s="35">
        <f t="shared" ref="U40:U61" si="21">1-(S40=T40)</f>
        <v>0</v>
      </c>
      <c r="V40" s="35">
        <f t="shared" ref="V40:V61" si="22">N40+W40/1000+X40/10000+Y40/100000+Z40/1000000+AA40/10000000+AB40/100000000</f>
        <v>591.22226599999999</v>
      </c>
      <c r="W40" s="29">
        <v>197</v>
      </c>
      <c r="X40" s="29">
        <v>197</v>
      </c>
      <c r="Y40" s="29">
        <v>197</v>
      </c>
      <c r="Z40" s="29">
        <v>196</v>
      </c>
      <c r="AA40" s="29">
        <v>0</v>
      </c>
      <c r="AB40" s="29">
        <v>0</v>
      </c>
      <c r="AD40" s="37">
        <v>0</v>
      </c>
      <c r="AE40" s="37">
        <v>0</v>
      </c>
      <c r="AF40" s="37">
        <v>0</v>
      </c>
      <c r="AG40" s="37">
        <v>0</v>
      </c>
      <c r="AH40" s="37"/>
      <c r="AI40" s="38">
        <f t="shared" ref="AI40:AI61" ca="1" si="23">OFFSET(E40,0,AI$5-1)</f>
        <v>197</v>
      </c>
      <c r="AJ40" s="39">
        <v>3</v>
      </c>
      <c r="AK40" s="71">
        <v>590.21437000000003</v>
      </c>
      <c r="AL40" s="41">
        <v>197</v>
      </c>
      <c r="AM40" s="32">
        <v>591</v>
      </c>
      <c r="AN40" s="41" t="str">
        <f t="shared" ref="AN40:AN61" si="24">IF(AND($AD40="Query O/s",AQ40&lt;&gt;""),AQ40,"-")</f>
        <v>-</v>
      </c>
      <c r="AO40" s="41" t="str">
        <f t="shared" ref="AO40:AO61" si="25">IF(AND($AD40="Query O/s",AR40&lt;&gt;""),AR40,"-")</f>
        <v>-</v>
      </c>
      <c r="AP40" s="41" t="str">
        <f t="shared" ref="AP40:AP61" si="26">IF(AND($AD40="Query O/s",AS40&lt;&gt;""),AS40,"-")</f>
        <v>-</v>
      </c>
      <c r="AQ40" s="39" t="s">
        <v>653</v>
      </c>
      <c r="AR40" s="39" t="s">
        <v>654</v>
      </c>
      <c r="AS40" s="39"/>
      <c r="AT40" s="30"/>
      <c r="AU40" s="26"/>
      <c r="AV40" s="1"/>
    </row>
    <row r="41" spans="1:48" x14ac:dyDescent="0.2">
      <c r="A41" s="1">
        <v>2</v>
      </c>
      <c r="B41" s="1">
        <v>2</v>
      </c>
      <c r="C41" s="1" t="s">
        <v>655</v>
      </c>
      <c r="D41" s="29" t="s">
        <v>114</v>
      </c>
      <c r="E41" s="29">
        <v>194</v>
      </c>
      <c r="F41" s="29">
        <v>195</v>
      </c>
      <c r="G41" s="29"/>
      <c r="H41" s="29">
        <v>199</v>
      </c>
      <c r="I41" s="29"/>
      <c r="J41" s="29"/>
      <c r="K41" s="32">
        <f t="shared" si="14"/>
        <v>588</v>
      </c>
      <c r="L41" s="32" t="s">
        <v>1133</v>
      </c>
      <c r="M41" s="40" t="s">
        <v>654</v>
      </c>
      <c r="N41" s="33">
        <f t="shared" si="15"/>
        <v>588.00350000000003</v>
      </c>
      <c r="O41" s="32">
        <f t="shared" si="16"/>
        <v>3</v>
      </c>
      <c r="P41" s="32">
        <f t="shared" ca="1" si="17"/>
        <v>0</v>
      </c>
      <c r="Q41" s="34" t="s">
        <v>106</v>
      </c>
      <c r="R41" s="35">
        <f t="shared" si="18"/>
        <v>0</v>
      </c>
      <c r="S41" s="36">
        <f t="shared" si="19"/>
        <v>588.22043999999994</v>
      </c>
      <c r="T41" s="36">
        <f t="shared" si="20"/>
        <v>588.22043999999994</v>
      </c>
      <c r="U41" s="35">
        <f t="shared" si="21"/>
        <v>0</v>
      </c>
      <c r="V41" s="35">
        <f t="shared" si="22"/>
        <v>588.22393999999997</v>
      </c>
      <c r="W41" s="29">
        <v>199</v>
      </c>
      <c r="X41" s="29">
        <v>195</v>
      </c>
      <c r="Y41" s="29">
        <v>194</v>
      </c>
      <c r="Z41" s="29">
        <v>0</v>
      </c>
      <c r="AA41" s="29">
        <v>0</v>
      </c>
      <c r="AB41" s="29">
        <v>0</v>
      </c>
      <c r="AD41" s="37">
        <v>0</v>
      </c>
      <c r="AE41" s="37">
        <v>0</v>
      </c>
      <c r="AF41" s="37">
        <v>0</v>
      </c>
      <c r="AG41" s="37">
        <v>0</v>
      </c>
      <c r="AH41" s="37"/>
      <c r="AI41" s="38">
        <f t="shared" ca="1" si="23"/>
        <v>0</v>
      </c>
      <c r="AJ41" s="39">
        <v>3</v>
      </c>
      <c r="AK41" s="71">
        <v>588.21208999999988</v>
      </c>
      <c r="AL41" s="41">
        <v>199</v>
      </c>
      <c r="AM41" s="32">
        <v>593</v>
      </c>
      <c r="AN41" s="41" t="str">
        <f t="shared" si="24"/>
        <v>-</v>
      </c>
      <c r="AO41" s="41" t="str">
        <f t="shared" si="25"/>
        <v>-</v>
      </c>
      <c r="AP41" s="41" t="str">
        <f t="shared" si="26"/>
        <v>-</v>
      </c>
      <c r="AQ41" s="39" t="s">
        <v>653</v>
      </c>
      <c r="AR41" s="39" t="s">
        <v>654</v>
      </c>
      <c r="AS41" s="39" t="s">
        <v>656</v>
      </c>
      <c r="AT41" s="30"/>
      <c r="AU41" s="26"/>
      <c r="AV41" s="1"/>
    </row>
    <row r="42" spans="1:48" x14ac:dyDescent="0.2">
      <c r="A42" s="1">
        <v>3</v>
      </c>
      <c r="B42" s="1">
        <v>3</v>
      </c>
      <c r="C42" s="1" t="s">
        <v>657</v>
      </c>
      <c r="D42" s="29" t="s">
        <v>34</v>
      </c>
      <c r="E42" s="29">
        <v>162</v>
      </c>
      <c r="F42" s="29">
        <v>182</v>
      </c>
      <c r="G42" s="29">
        <v>171</v>
      </c>
      <c r="H42" s="29">
        <v>192</v>
      </c>
      <c r="I42" s="29"/>
      <c r="J42" s="29"/>
      <c r="K42" s="32">
        <f t="shared" si="14"/>
        <v>545</v>
      </c>
      <c r="L42" s="32" t="s">
        <v>1133</v>
      </c>
      <c r="M42" s="40" t="s">
        <v>656</v>
      </c>
      <c r="N42" s="33">
        <f t="shared" si="15"/>
        <v>545.00360000000001</v>
      </c>
      <c r="O42" s="32">
        <f t="shared" si="16"/>
        <v>4</v>
      </c>
      <c r="P42" s="32">
        <f t="shared" ca="1" si="17"/>
        <v>0</v>
      </c>
      <c r="Q42" s="34" t="s">
        <v>106</v>
      </c>
      <c r="R42" s="35">
        <f t="shared" si="18"/>
        <v>0</v>
      </c>
      <c r="S42" s="36">
        <f t="shared" si="19"/>
        <v>545.21190999999999</v>
      </c>
      <c r="T42" s="36">
        <f t="shared" si="20"/>
        <v>545.21190999999999</v>
      </c>
      <c r="U42" s="35">
        <f t="shared" si="21"/>
        <v>0</v>
      </c>
      <c r="V42" s="35">
        <f t="shared" si="22"/>
        <v>545.21567200000004</v>
      </c>
      <c r="W42" s="29">
        <v>192</v>
      </c>
      <c r="X42" s="29">
        <v>182</v>
      </c>
      <c r="Y42" s="29">
        <v>171</v>
      </c>
      <c r="Z42" s="29">
        <v>162</v>
      </c>
      <c r="AA42" s="29">
        <v>0</v>
      </c>
      <c r="AB42" s="29">
        <v>0</v>
      </c>
      <c r="AD42" s="37">
        <v>0</v>
      </c>
      <c r="AE42" s="37">
        <v>0</v>
      </c>
      <c r="AF42" s="37">
        <v>0</v>
      </c>
      <c r="AG42" s="37">
        <v>0</v>
      </c>
      <c r="AH42" s="37"/>
      <c r="AI42" s="38">
        <f t="shared" ca="1" si="23"/>
        <v>171</v>
      </c>
      <c r="AJ42" s="39">
        <v>4</v>
      </c>
      <c r="AK42" s="71">
        <v>545.17879100000005</v>
      </c>
      <c r="AL42" s="41">
        <v>192</v>
      </c>
      <c r="AM42" s="32">
        <v>566</v>
      </c>
      <c r="AN42" s="41" t="str">
        <f t="shared" si="24"/>
        <v>-</v>
      </c>
      <c r="AO42" s="41" t="str">
        <f t="shared" si="25"/>
        <v>-</v>
      </c>
      <c r="AP42" s="41" t="str">
        <f t="shared" si="26"/>
        <v>-</v>
      </c>
      <c r="AQ42" s="39"/>
      <c r="AR42" s="39"/>
      <c r="AS42" s="39" t="s">
        <v>656</v>
      </c>
      <c r="AT42" s="30"/>
      <c r="AU42" s="26"/>
      <c r="AV42" s="1"/>
    </row>
    <row r="43" spans="1:48" x14ac:dyDescent="0.2">
      <c r="A43" s="1">
        <v>4</v>
      </c>
      <c r="B43" s="1">
        <v>4</v>
      </c>
      <c r="C43" s="1" t="s">
        <v>658</v>
      </c>
      <c r="D43" s="29" t="s">
        <v>49</v>
      </c>
      <c r="E43" s="29"/>
      <c r="F43" s="29">
        <v>178</v>
      </c>
      <c r="G43" s="29">
        <v>177</v>
      </c>
      <c r="H43" s="29">
        <v>186</v>
      </c>
      <c r="I43" s="29"/>
      <c r="J43" s="29"/>
      <c r="K43" s="32">
        <f t="shared" si="14"/>
        <v>541</v>
      </c>
      <c r="L43" s="32" t="s">
        <v>1133</v>
      </c>
      <c r="M43" s="40" t="s">
        <v>659</v>
      </c>
      <c r="N43" s="33">
        <f t="shared" si="15"/>
        <v>541.00369999999998</v>
      </c>
      <c r="O43" s="32">
        <f t="shared" si="16"/>
        <v>3</v>
      </c>
      <c r="P43" s="32">
        <f t="shared" ca="1" si="17"/>
        <v>0</v>
      </c>
      <c r="Q43" s="34" t="s">
        <v>106</v>
      </c>
      <c r="R43" s="35">
        <f t="shared" si="18"/>
        <v>0</v>
      </c>
      <c r="S43" s="36">
        <f t="shared" si="19"/>
        <v>541.20557000000008</v>
      </c>
      <c r="T43" s="36">
        <f t="shared" si="20"/>
        <v>541.20556999999997</v>
      </c>
      <c r="U43" s="35">
        <f t="shared" si="21"/>
        <v>0</v>
      </c>
      <c r="V43" s="35">
        <f t="shared" si="22"/>
        <v>541.20926999999995</v>
      </c>
      <c r="W43" s="29">
        <v>186</v>
      </c>
      <c r="X43" s="29">
        <v>178</v>
      </c>
      <c r="Y43" s="29">
        <v>177</v>
      </c>
      <c r="Z43" s="29">
        <v>0</v>
      </c>
      <c r="AA43" s="29">
        <v>0</v>
      </c>
      <c r="AB43" s="29">
        <v>0</v>
      </c>
      <c r="AD43" s="37">
        <v>0</v>
      </c>
      <c r="AE43" s="37">
        <v>0</v>
      </c>
      <c r="AF43" s="37">
        <v>0</v>
      </c>
      <c r="AG43" s="37">
        <v>0</v>
      </c>
      <c r="AH43" s="37"/>
      <c r="AI43" s="38">
        <f t="shared" ca="1" si="23"/>
        <v>177</v>
      </c>
      <c r="AJ43" s="39">
        <v>3</v>
      </c>
      <c r="AK43" s="71">
        <v>541.01623699999993</v>
      </c>
      <c r="AL43" s="41">
        <v>186</v>
      </c>
      <c r="AM43" s="32">
        <v>550</v>
      </c>
      <c r="AN43" s="41" t="str">
        <f t="shared" si="24"/>
        <v>-</v>
      </c>
      <c r="AO43" s="41" t="str">
        <f t="shared" si="25"/>
        <v>-</v>
      </c>
      <c r="AP43" s="41" t="str">
        <f t="shared" si="26"/>
        <v>-</v>
      </c>
      <c r="AQ43" s="39"/>
      <c r="AR43" s="39"/>
      <c r="AS43" s="39" t="s">
        <v>656</v>
      </c>
      <c r="AT43" s="30"/>
      <c r="AU43" s="26"/>
      <c r="AV43" s="1"/>
    </row>
    <row r="44" spans="1:48" x14ac:dyDescent="0.2">
      <c r="A44" s="1">
        <v>5</v>
      </c>
      <c r="B44" s="1">
        <v>5</v>
      </c>
      <c r="C44" s="1" t="s">
        <v>179</v>
      </c>
      <c r="D44" s="29" t="s">
        <v>124</v>
      </c>
      <c r="E44" s="29">
        <v>173</v>
      </c>
      <c r="F44" s="29"/>
      <c r="G44" s="29"/>
      <c r="H44" s="29">
        <v>168</v>
      </c>
      <c r="I44" s="29">
        <v>181</v>
      </c>
      <c r="J44" s="29"/>
      <c r="K44" s="32">
        <f t="shared" si="14"/>
        <v>522</v>
      </c>
      <c r="L44" s="32" t="s">
        <v>1133</v>
      </c>
      <c r="M44" s="40"/>
      <c r="N44" s="33">
        <f t="shared" si="15"/>
        <v>522.00379999999996</v>
      </c>
      <c r="O44" s="32">
        <f t="shared" si="16"/>
        <v>3</v>
      </c>
      <c r="P44" s="32">
        <f t="shared" ca="1" si="17"/>
        <v>0</v>
      </c>
      <c r="Q44" s="34" t="s">
        <v>106</v>
      </c>
      <c r="R44" s="35">
        <f t="shared" si="18"/>
        <v>0</v>
      </c>
      <c r="S44" s="36">
        <f t="shared" si="19"/>
        <v>522.1999800000001</v>
      </c>
      <c r="T44" s="36">
        <f t="shared" si="20"/>
        <v>522.19997999999998</v>
      </c>
      <c r="U44" s="35">
        <f t="shared" si="21"/>
        <v>0</v>
      </c>
      <c r="V44" s="35">
        <f t="shared" si="22"/>
        <v>522.20377999999994</v>
      </c>
      <c r="W44" s="29">
        <v>181</v>
      </c>
      <c r="X44" s="29">
        <v>173</v>
      </c>
      <c r="Y44" s="29">
        <v>168</v>
      </c>
      <c r="Z44" s="29">
        <v>0</v>
      </c>
      <c r="AA44" s="29">
        <v>0</v>
      </c>
      <c r="AB44" s="29">
        <v>0</v>
      </c>
      <c r="AD44" s="37">
        <v>0</v>
      </c>
      <c r="AE44" s="37">
        <v>0</v>
      </c>
      <c r="AF44" s="37">
        <v>0</v>
      </c>
      <c r="AG44" s="37">
        <v>0</v>
      </c>
      <c r="AH44" s="37"/>
      <c r="AI44" s="38">
        <f t="shared" ca="1" si="23"/>
        <v>0</v>
      </c>
      <c r="AJ44" s="39">
        <v>2</v>
      </c>
      <c r="AK44" s="71">
        <v>341.17058000000003</v>
      </c>
      <c r="AL44" s="41">
        <v>173</v>
      </c>
      <c r="AM44" s="32">
        <v>514</v>
      </c>
      <c r="AN44" s="41" t="str">
        <f t="shared" si="24"/>
        <v>-</v>
      </c>
      <c r="AO44" s="41" t="str">
        <f t="shared" si="25"/>
        <v>-</v>
      </c>
      <c r="AP44" s="41" t="str">
        <f t="shared" si="26"/>
        <v>-</v>
      </c>
      <c r="AQ44" s="39"/>
      <c r="AR44" s="39"/>
      <c r="AS44" s="39"/>
      <c r="AT44" s="30"/>
      <c r="AU44" s="26"/>
      <c r="AV44" s="1"/>
    </row>
    <row r="45" spans="1:48" x14ac:dyDescent="0.2">
      <c r="A45" s="1">
        <v>6</v>
      </c>
      <c r="B45" s="1">
        <v>6</v>
      </c>
      <c r="C45" s="1" t="s">
        <v>660</v>
      </c>
      <c r="D45" s="29" t="s">
        <v>42</v>
      </c>
      <c r="E45" s="29">
        <v>185</v>
      </c>
      <c r="F45" s="29">
        <v>181</v>
      </c>
      <c r="G45" s="29"/>
      <c r="H45" s="29">
        <v>141</v>
      </c>
      <c r="I45" s="29"/>
      <c r="J45" s="29"/>
      <c r="K45" s="32">
        <f t="shared" si="14"/>
        <v>507</v>
      </c>
      <c r="L45" s="32" t="s">
        <v>1133</v>
      </c>
      <c r="M45" s="40"/>
      <c r="N45" s="33">
        <f t="shared" si="15"/>
        <v>507.00389999999999</v>
      </c>
      <c r="O45" s="32">
        <f t="shared" si="16"/>
        <v>3</v>
      </c>
      <c r="P45" s="32">
        <f t="shared" ca="1" si="17"/>
        <v>0</v>
      </c>
      <c r="Q45" s="34" t="s">
        <v>106</v>
      </c>
      <c r="R45" s="35">
        <f t="shared" si="18"/>
        <v>0</v>
      </c>
      <c r="S45" s="36">
        <f t="shared" si="19"/>
        <v>507.20450999999997</v>
      </c>
      <c r="T45" s="36">
        <f t="shared" si="20"/>
        <v>507.20451000000003</v>
      </c>
      <c r="U45" s="35">
        <f t="shared" si="21"/>
        <v>0</v>
      </c>
      <c r="V45" s="35">
        <f t="shared" si="22"/>
        <v>507.20841000000001</v>
      </c>
      <c r="W45" s="29">
        <v>185</v>
      </c>
      <c r="X45" s="29">
        <v>181</v>
      </c>
      <c r="Y45" s="29">
        <v>141</v>
      </c>
      <c r="Z45" s="29">
        <v>0</v>
      </c>
      <c r="AA45" s="29">
        <v>0</v>
      </c>
      <c r="AB45" s="29">
        <v>0</v>
      </c>
      <c r="AD45" s="37">
        <v>0</v>
      </c>
      <c r="AE45" s="37">
        <v>0</v>
      </c>
      <c r="AF45" s="37">
        <v>0</v>
      </c>
      <c r="AG45" s="37">
        <v>0</v>
      </c>
      <c r="AH45" s="37"/>
      <c r="AI45" s="38">
        <f t="shared" ca="1" si="23"/>
        <v>0</v>
      </c>
      <c r="AJ45" s="39">
        <v>3</v>
      </c>
      <c r="AK45" s="71">
        <v>507.20081000000005</v>
      </c>
      <c r="AL45" s="41">
        <v>185</v>
      </c>
      <c r="AM45" s="32">
        <v>551</v>
      </c>
      <c r="AN45" s="41" t="str">
        <f t="shared" si="24"/>
        <v>-</v>
      </c>
      <c r="AO45" s="41" t="str">
        <f t="shared" si="25"/>
        <v>-</v>
      </c>
      <c r="AP45" s="41" t="str">
        <f t="shared" si="26"/>
        <v>-</v>
      </c>
      <c r="AQ45" s="39"/>
      <c r="AR45" s="39"/>
      <c r="AS45" s="39" t="s">
        <v>656</v>
      </c>
      <c r="AT45" s="30"/>
      <c r="AU45" s="26"/>
      <c r="AV45" s="1"/>
    </row>
    <row r="46" spans="1:48" x14ac:dyDescent="0.2">
      <c r="A46" s="1">
        <v>7</v>
      </c>
      <c r="B46" s="1">
        <v>7</v>
      </c>
      <c r="C46" s="1" t="s">
        <v>661</v>
      </c>
      <c r="D46" s="29" t="s">
        <v>157</v>
      </c>
      <c r="E46" s="29">
        <v>161</v>
      </c>
      <c r="F46" s="29">
        <v>167</v>
      </c>
      <c r="G46" s="29">
        <v>150</v>
      </c>
      <c r="H46" s="29"/>
      <c r="I46" s="29"/>
      <c r="J46" s="29"/>
      <c r="K46" s="32">
        <f t="shared" si="14"/>
        <v>478</v>
      </c>
      <c r="L46" s="32" t="s">
        <v>1133</v>
      </c>
      <c r="M46" s="40"/>
      <c r="N46" s="33">
        <f t="shared" si="15"/>
        <v>478.00400000000002</v>
      </c>
      <c r="O46" s="32">
        <f t="shared" si="16"/>
        <v>3</v>
      </c>
      <c r="P46" s="32">
        <f t="shared" ca="1" si="17"/>
        <v>0</v>
      </c>
      <c r="Q46" s="34" t="s">
        <v>106</v>
      </c>
      <c r="R46" s="35">
        <f t="shared" si="18"/>
        <v>0</v>
      </c>
      <c r="S46" s="36">
        <f t="shared" si="19"/>
        <v>478.18459999999999</v>
      </c>
      <c r="T46" s="36">
        <f t="shared" si="20"/>
        <v>478.18459999999999</v>
      </c>
      <c r="U46" s="35">
        <f t="shared" si="21"/>
        <v>0</v>
      </c>
      <c r="V46" s="35">
        <f t="shared" si="22"/>
        <v>478.18860000000001</v>
      </c>
      <c r="W46" s="29">
        <v>167</v>
      </c>
      <c r="X46" s="29">
        <v>161</v>
      </c>
      <c r="Y46" s="29">
        <v>150</v>
      </c>
      <c r="Z46" s="29">
        <v>0</v>
      </c>
      <c r="AA46" s="29">
        <v>0</v>
      </c>
      <c r="AB46" s="29">
        <v>0</v>
      </c>
      <c r="AD46" s="37">
        <v>0</v>
      </c>
      <c r="AE46" s="37">
        <v>0</v>
      </c>
      <c r="AF46" s="37">
        <v>0</v>
      </c>
      <c r="AG46" s="37">
        <v>0</v>
      </c>
      <c r="AH46" s="37"/>
      <c r="AI46" s="38">
        <f t="shared" ca="1" si="23"/>
        <v>150</v>
      </c>
      <c r="AJ46" s="39">
        <v>3</v>
      </c>
      <c r="AK46" s="71">
        <v>478.17540000000002</v>
      </c>
      <c r="AL46" s="41">
        <v>167</v>
      </c>
      <c r="AM46" s="32">
        <v>495</v>
      </c>
      <c r="AN46" s="41" t="str">
        <f t="shared" si="24"/>
        <v>-</v>
      </c>
      <c r="AO46" s="41" t="str">
        <f t="shared" si="25"/>
        <v>-</v>
      </c>
      <c r="AP46" s="41" t="str">
        <f t="shared" si="26"/>
        <v>-</v>
      </c>
      <c r="AQ46" s="39"/>
      <c r="AR46" s="39"/>
      <c r="AS46" s="39"/>
      <c r="AT46" s="30"/>
      <c r="AU46" s="26"/>
      <c r="AV46" s="1"/>
    </row>
    <row r="47" spans="1:48" x14ac:dyDescent="0.2">
      <c r="A47" s="1">
        <v>8</v>
      </c>
      <c r="B47" s="1">
        <v>8</v>
      </c>
      <c r="C47" s="1" t="s">
        <v>662</v>
      </c>
      <c r="D47" s="29" t="s">
        <v>42</v>
      </c>
      <c r="E47" s="29">
        <v>131</v>
      </c>
      <c r="F47" s="29">
        <v>134</v>
      </c>
      <c r="G47" s="29">
        <v>127</v>
      </c>
      <c r="H47" s="29"/>
      <c r="I47" s="29"/>
      <c r="J47" s="29"/>
      <c r="K47" s="32">
        <f t="shared" si="14"/>
        <v>392</v>
      </c>
      <c r="L47" s="32" t="s">
        <v>1133</v>
      </c>
      <c r="M47" s="40"/>
      <c r="N47" s="33">
        <f t="shared" si="15"/>
        <v>392.00409999999999</v>
      </c>
      <c r="O47" s="32">
        <f t="shared" si="16"/>
        <v>3</v>
      </c>
      <c r="P47" s="32">
        <f t="shared" ca="1" si="17"/>
        <v>0</v>
      </c>
      <c r="Q47" s="34" t="s">
        <v>106</v>
      </c>
      <c r="R47" s="35">
        <f t="shared" si="18"/>
        <v>0</v>
      </c>
      <c r="S47" s="36">
        <f t="shared" si="19"/>
        <v>392.14837</v>
      </c>
      <c r="T47" s="36">
        <f t="shared" si="20"/>
        <v>392.14837</v>
      </c>
      <c r="U47" s="35">
        <f t="shared" si="21"/>
        <v>0</v>
      </c>
      <c r="V47" s="35">
        <f t="shared" si="22"/>
        <v>392.15246999999999</v>
      </c>
      <c r="W47" s="29">
        <v>134</v>
      </c>
      <c r="X47" s="29">
        <v>131</v>
      </c>
      <c r="Y47" s="29">
        <v>127</v>
      </c>
      <c r="Z47" s="29">
        <v>0</v>
      </c>
      <c r="AA47" s="29">
        <v>0</v>
      </c>
      <c r="AB47" s="29">
        <v>0</v>
      </c>
      <c r="AD47" s="37">
        <v>0</v>
      </c>
      <c r="AE47" s="37">
        <v>0</v>
      </c>
      <c r="AF47" s="37">
        <v>0</v>
      </c>
      <c r="AG47" s="37">
        <v>0</v>
      </c>
      <c r="AH47" s="37"/>
      <c r="AI47" s="38">
        <f t="shared" ca="1" si="23"/>
        <v>127</v>
      </c>
      <c r="AJ47" s="39">
        <v>3</v>
      </c>
      <c r="AK47" s="71">
        <v>392.14176999999995</v>
      </c>
      <c r="AL47" s="41">
        <v>134</v>
      </c>
      <c r="AM47" s="32">
        <v>399</v>
      </c>
      <c r="AN47" s="41" t="str">
        <f t="shared" si="24"/>
        <v>-</v>
      </c>
      <c r="AO47" s="41" t="str">
        <f t="shared" si="25"/>
        <v>-</v>
      </c>
      <c r="AP47" s="41" t="str">
        <f t="shared" si="26"/>
        <v>-</v>
      </c>
      <c r="AQ47" s="39"/>
      <c r="AR47" s="39"/>
      <c r="AS47" s="39"/>
      <c r="AT47" s="30"/>
      <c r="AU47" s="26"/>
      <c r="AV47" s="1"/>
    </row>
    <row r="48" spans="1:48" x14ac:dyDescent="0.2">
      <c r="A48" s="1">
        <v>9</v>
      </c>
      <c r="B48" s="1">
        <v>9</v>
      </c>
      <c r="C48" s="1" t="s">
        <v>149</v>
      </c>
      <c r="D48" s="29" t="s">
        <v>85</v>
      </c>
      <c r="E48" s="29"/>
      <c r="F48" s="29">
        <v>176</v>
      </c>
      <c r="G48" s="29"/>
      <c r="H48" s="29"/>
      <c r="I48" s="29">
        <v>185</v>
      </c>
      <c r="J48" s="29"/>
      <c r="K48" s="32">
        <f t="shared" si="14"/>
        <v>361</v>
      </c>
      <c r="L48" s="32" t="s">
        <v>1133</v>
      </c>
      <c r="M48" s="40"/>
      <c r="N48" s="33">
        <f t="shared" si="15"/>
        <v>361.00420000000003</v>
      </c>
      <c r="O48" s="32">
        <f t="shared" si="16"/>
        <v>2</v>
      </c>
      <c r="P48" s="32">
        <f t="shared" ca="1" si="17"/>
        <v>0</v>
      </c>
      <c r="Q48" s="34" t="s">
        <v>106</v>
      </c>
      <c r="R48" s="35">
        <f t="shared" si="18"/>
        <v>0</v>
      </c>
      <c r="S48" s="36">
        <f t="shared" si="19"/>
        <v>361.20259999999996</v>
      </c>
      <c r="T48" s="36">
        <f t="shared" si="20"/>
        <v>361.20260000000002</v>
      </c>
      <c r="U48" s="35">
        <f t="shared" si="21"/>
        <v>0</v>
      </c>
      <c r="V48" s="35">
        <f t="shared" si="22"/>
        <v>361.20680000000004</v>
      </c>
      <c r="W48" s="29">
        <v>185</v>
      </c>
      <c r="X48" s="29">
        <v>176</v>
      </c>
      <c r="Y48" s="29">
        <v>0</v>
      </c>
      <c r="Z48" s="29">
        <v>0</v>
      </c>
      <c r="AA48" s="29">
        <v>0</v>
      </c>
      <c r="AB48" s="29">
        <v>0</v>
      </c>
      <c r="AD48" s="37">
        <v>0</v>
      </c>
      <c r="AE48" s="37">
        <v>0</v>
      </c>
      <c r="AF48" s="37">
        <v>0</v>
      </c>
      <c r="AG48" s="37">
        <v>0</v>
      </c>
      <c r="AH48" s="37"/>
      <c r="AI48" s="38">
        <f t="shared" ca="1" si="23"/>
        <v>0</v>
      </c>
      <c r="AJ48" s="39">
        <v>1</v>
      </c>
      <c r="AK48" s="71">
        <v>176.0127</v>
      </c>
      <c r="AL48" s="41">
        <v>176</v>
      </c>
      <c r="AM48" s="32">
        <v>352</v>
      </c>
      <c r="AN48" s="41" t="str">
        <f t="shared" si="24"/>
        <v>-</v>
      </c>
      <c r="AO48" s="41" t="str">
        <f t="shared" si="25"/>
        <v>-</v>
      </c>
      <c r="AP48" s="41" t="str">
        <f t="shared" si="26"/>
        <v>-</v>
      </c>
      <c r="AQ48" s="39"/>
      <c r="AR48" s="39"/>
      <c r="AS48" s="39"/>
      <c r="AT48" s="30"/>
      <c r="AU48" s="26"/>
      <c r="AV48" s="1"/>
    </row>
    <row r="49" spans="1:48" x14ac:dyDescent="0.2">
      <c r="A49" s="1">
        <v>10</v>
      </c>
      <c r="B49" s="1">
        <v>10</v>
      </c>
      <c r="C49" s="1" t="s">
        <v>663</v>
      </c>
      <c r="D49" s="29" t="s">
        <v>63</v>
      </c>
      <c r="E49" s="29">
        <v>179</v>
      </c>
      <c r="F49" s="29">
        <v>180</v>
      </c>
      <c r="G49" s="29"/>
      <c r="H49" s="29"/>
      <c r="I49" s="29"/>
      <c r="J49" s="29"/>
      <c r="K49" s="32">
        <f t="shared" si="14"/>
        <v>359</v>
      </c>
      <c r="L49" s="32" t="s">
        <v>1133</v>
      </c>
      <c r="M49" s="40"/>
      <c r="N49" s="33">
        <f t="shared" si="15"/>
        <v>359.0043</v>
      </c>
      <c r="O49" s="32">
        <f t="shared" si="16"/>
        <v>2</v>
      </c>
      <c r="P49" s="32">
        <f t="shared" ca="1" si="17"/>
        <v>0</v>
      </c>
      <c r="Q49" s="34" t="s">
        <v>106</v>
      </c>
      <c r="R49" s="35">
        <f t="shared" si="18"/>
        <v>0</v>
      </c>
      <c r="S49" s="36">
        <f t="shared" si="19"/>
        <v>359.1979</v>
      </c>
      <c r="T49" s="36">
        <f t="shared" si="20"/>
        <v>359.1979</v>
      </c>
      <c r="U49" s="35">
        <f t="shared" si="21"/>
        <v>0</v>
      </c>
      <c r="V49" s="35">
        <f t="shared" si="22"/>
        <v>359.2022</v>
      </c>
      <c r="W49" s="29">
        <v>180</v>
      </c>
      <c r="X49" s="29">
        <v>179</v>
      </c>
      <c r="Y49" s="29">
        <v>0</v>
      </c>
      <c r="Z49" s="29">
        <v>0</v>
      </c>
      <c r="AA49" s="29">
        <v>0</v>
      </c>
      <c r="AB49" s="29">
        <v>0</v>
      </c>
      <c r="AD49" s="37">
        <v>0</v>
      </c>
      <c r="AE49" s="37">
        <v>0</v>
      </c>
      <c r="AF49" s="37">
        <v>0</v>
      </c>
      <c r="AG49" s="37">
        <v>0</v>
      </c>
      <c r="AH49" s="37"/>
      <c r="AI49" s="38">
        <f t="shared" ca="1" si="23"/>
        <v>0</v>
      </c>
      <c r="AJ49" s="39">
        <v>2</v>
      </c>
      <c r="AK49" s="71">
        <v>359.19299999999993</v>
      </c>
      <c r="AL49" s="41">
        <v>180</v>
      </c>
      <c r="AM49" s="32">
        <v>539</v>
      </c>
      <c r="AN49" s="41" t="str">
        <f t="shared" si="24"/>
        <v>-</v>
      </c>
      <c r="AO49" s="41" t="str">
        <f t="shared" si="25"/>
        <v>-</v>
      </c>
      <c r="AP49" s="41" t="str">
        <f t="shared" si="26"/>
        <v>-</v>
      </c>
      <c r="AQ49" s="39"/>
      <c r="AR49" s="39"/>
      <c r="AS49" s="39"/>
      <c r="AT49" s="30"/>
      <c r="AU49" s="26"/>
      <c r="AV49" s="1"/>
    </row>
    <row r="50" spans="1:48" x14ac:dyDescent="0.2">
      <c r="A50" s="1">
        <v>11</v>
      </c>
      <c r="B50" s="1">
        <v>11</v>
      </c>
      <c r="C50" s="1" t="s">
        <v>267</v>
      </c>
      <c r="D50" s="29" t="s">
        <v>42</v>
      </c>
      <c r="E50" s="29"/>
      <c r="F50" s="29">
        <v>109</v>
      </c>
      <c r="G50" s="29">
        <v>103</v>
      </c>
      <c r="H50" s="29"/>
      <c r="I50" s="29">
        <v>139</v>
      </c>
      <c r="J50" s="29"/>
      <c r="K50" s="32">
        <f t="shared" si="14"/>
        <v>351</v>
      </c>
      <c r="L50" s="32" t="s">
        <v>1133</v>
      </c>
      <c r="M50" s="40"/>
      <c r="N50" s="33">
        <f t="shared" si="15"/>
        <v>351.00439999999998</v>
      </c>
      <c r="O50" s="32">
        <f t="shared" si="16"/>
        <v>3</v>
      </c>
      <c r="P50" s="32">
        <f t="shared" ca="1" si="17"/>
        <v>0</v>
      </c>
      <c r="Q50" s="34" t="s">
        <v>106</v>
      </c>
      <c r="R50" s="35">
        <f t="shared" si="18"/>
        <v>0</v>
      </c>
      <c r="S50" s="36">
        <f t="shared" si="19"/>
        <v>351.15092999999996</v>
      </c>
      <c r="T50" s="36">
        <f t="shared" si="20"/>
        <v>351.15093000000002</v>
      </c>
      <c r="U50" s="35">
        <f t="shared" si="21"/>
        <v>0</v>
      </c>
      <c r="V50" s="35">
        <f t="shared" si="22"/>
        <v>351.15532999999999</v>
      </c>
      <c r="W50" s="29">
        <v>139</v>
      </c>
      <c r="X50" s="29">
        <v>109</v>
      </c>
      <c r="Y50" s="29">
        <v>103</v>
      </c>
      <c r="Z50" s="29">
        <v>0</v>
      </c>
      <c r="AA50" s="29">
        <v>0</v>
      </c>
      <c r="AB50" s="29">
        <v>0</v>
      </c>
      <c r="AD50" s="37">
        <v>0</v>
      </c>
      <c r="AE50" s="37">
        <v>0</v>
      </c>
      <c r="AF50" s="37">
        <v>0</v>
      </c>
      <c r="AG50" s="37">
        <v>0</v>
      </c>
      <c r="AH50" s="37"/>
      <c r="AI50" s="38">
        <f t="shared" ca="1" si="23"/>
        <v>103</v>
      </c>
      <c r="AJ50" s="39">
        <v>2</v>
      </c>
      <c r="AK50" s="71">
        <v>212.00732999999997</v>
      </c>
      <c r="AL50" s="41">
        <v>109</v>
      </c>
      <c r="AM50" s="32">
        <v>321</v>
      </c>
      <c r="AN50" s="41" t="str">
        <f t="shared" si="24"/>
        <v>-</v>
      </c>
      <c r="AO50" s="41" t="str">
        <f t="shared" si="25"/>
        <v>-</v>
      </c>
      <c r="AP50" s="41" t="str">
        <f t="shared" si="26"/>
        <v>-</v>
      </c>
      <c r="AQ50" s="39"/>
      <c r="AR50" s="39"/>
      <c r="AS50" s="39"/>
      <c r="AT50" s="30"/>
      <c r="AU50" s="26"/>
      <c r="AV50" s="1"/>
    </row>
    <row r="51" spans="1:48" x14ac:dyDescent="0.2">
      <c r="A51" s="1">
        <v>12</v>
      </c>
      <c r="B51" s="1">
        <v>12</v>
      </c>
      <c r="C51" s="1" t="s">
        <v>664</v>
      </c>
      <c r="D51" s="29" t="s">
        <v>69</v>
      </c>
      <c r="E51" s="29">
        <v>124</v>
      </c>
      <c r="F51" s="29">
        <v>111</v>
      </c>
      <c r="G51" s="29">
        <v>100</v>
      </c>
      <c r="H51" s="29"/>
      <c r="I51" s="29"/>
      <c r="J51" s="29"/>
      <c r="K51" s="32">
        <f t="shared" si="14"/>
        <v>335</v>
      </c>
      <c r="L51" s="32" t="s">
        <v>1133</v>
      </c>
      <c r="M51" s="40"/>
      <c r="N51" s="33">
        <f t="shared" si="15"/>
        <v>335.00450000000001</v>
      </c>
      <c r="O51" s="32">
        <f t="shared" si="16"/>
        <v>3</v>
      </c>
      <c r="P51" s="32">
        <f t="shared" ca="1" si="17"/>
        <v>0</v>
      </c>
      <c r="Q51" s="34" t="s">
        <v>106</v>
      </c>
      <c r="R51" s="35">
        <f t="shared" si="18"/>
        <v>0</v>
      </c>
      <c r="S51" s="36">
        <f t="shared" si="19"/>
        <v>335.13609999999994</v>
      </c>
      <c r="T51" s="36">
        <f t="shared" si="20"/>
        <v>335.1361</v>
      </c>
      <c r="U51" s="35">
        <f t="shared" si="21"/>
        <v>0</v>
      </c>
      <c r="V51" s="35">
        <f t="shared" si="22"/>
        <v>335.14060000000001</v>
      </c>
      <c r="W51" s="29">
        <v>124</v>
      </c>
      <c r="X51" s="29">
        <v>111</v>
      </c>
      <c r="Y51" s="29">
        <v>100</v>
      </c>
      <c r="Z51" s="29">
        <v>0</v>
      </c>
      <c r="AA51" s="29">
        <v>0</v>
      </c>
      <c r="AB51" s="29">
        <v>0</v>
      </c>
      <c r="AD51" s="37">
        <v>0</v>
      </c>
      <c r="AE51" s="37">
        <v>0</v>
      </c>
      <c r="AF51" s="37">
        <v>0</v>
      </c>
      <c r="AG51" s="37">
        <v>0</v>
      </c>
      <c r="AH51" s="37"/>
      <c r="AI51" s="38">
        <f t="shared" ca="1" si="23"/>
        <v>100</v>
      </c>
      <c r="AJ51" s="39">
        <v>3</v>
      </c>
      <c r="AK51" s="71">
        <v>335.13189999999997</v>
      </c>
      <c r="AL51" s="41">
        <v>124</v>
      </c>
      <c r="AM51" s="32">
        <v>359</v>
      </c>
      <c r="AN51" s="41" t="str">
        <f t="shared" si="24"/>
        <v>-</v>
      </c>
      <c r="AO51" s="41" t="str">
        <f t="shared" si="25"/>
        <v>-</v>
      </c>
      <c r="AP51" s="41" t="str">
        <f t="shared" si="26"/>
        <v>-</v>
      </c>
      <c r="AQ51" s="39"/>
      <c r="AR51" s="39"/>
      <c r="AS51" s="39"/>
      <c r="AT51" s="30"/>
      <c r="AU51" s="26"/>
      <c r="AV51" s="1"/>
    </row>
    <row r="52" spans="1:48" x14ac:dyDescent="0.2">
      <c r="A52" s="1">
        <v>13</v>
      </c>
      <c r="B52" s="1">
        <v>13</v>
      </c>
      <c r="C52" s="1" t="s">
        <v>665</v>
      </c>
      <c r="D52" s="29" t="s">
        <v>42</v>
      </c>
      <c r="E52" s="29">
        <v>84</v>
      </c>
      <c r="F52" s="29">
        <v>79</v>
      </c>
      <c r="G52" s="29"/>
      <c r="H52" s="29">
        <v>106</v>
      </c>
      <c r="I52" s="29"/>
      <c r="J52" s="29"/>
      <c r="K52" s="32">
        <f t="shared" si="14"/>
        <v>269</v>
      </c>
      <c r="L52" s="32" t="s">
        <v>1133</v>
      </c>
      <c r="M52" s="40"/>
      <c r="N52" s="33">
        <f t="shared" si="15"/>
        <v>269.00459999999998</v>
      </c>
      <c r="O52" s="32">
        <f t="shared" si="16"/>
        <v>3</v>
      </c>
      <c r="P52" s="32">
        <f t="shared" ca="1" si="17"/>
        <v>0</v>
      </c>
      <c r="Q52" s="34" t="s">
        <v>106</v>
      </c>
      <c r="R52" s="35">
        <f t="shared" si="18"/>
        <v>0</v>
      </c>
      <c r="S52" s="36">
        <f t="shared" si="19"/>
        <v>269.11518999999998</v>
      </c>
      <c r="T52" s="36">
        <f t="shared" si="20"/>
        <v>269.11518999999998</v>
      </c>
      <c r="U52" s="35">
        <f t="shared" si="21"/>
        <v>0</v>
      </c>
      <c r="V52" s="35">
        <f t="shared" si="22"/>
        <v>269.11978999999997</v>
      </c>
      <c r="W52" s="29">
        <v>106</v>
      </c>
      <c r="X52" s="29">
        <v>84</v>
      </c>
      <c r="Y52" s="29">
        <v>79</v>
      </c>
      <c r="Z52" s="29">
        <v>0</v>
      </c>
      <c r="AA52" s="29">
        <v>0</v>
      </c>
      <c r="AB52" s="29">
        <v>0</v>
      </c>
      <c r="AD52" s="37">
        <v>0</v>
      </c>
      <c r="AE52" s="37">
        <v>0</v>
      </c>
      <c r="AF52" s="37">
        <v>0</v>
      </c>
      <c r="AG52" s="37">
        <v>0</v>
      </c>
      <c r="AH52" s="37"/>
      <c r="AI52" s="38">
        <f t="shared" ca="1" si="23"/>
        <v>0</v>
      </c>
      <c r="AJ52" s="39">
        <v>3</v>
      </c>
      <c r="AK52" s="71">
        <v>269.08866</v>
      </c>
      <c r="AL52" s="41">
        <v>106</v>
      </c>
      <c r="AM52" s="32">
        <v>296</v>
      </c>
      <c r="AN52" s="41" t="str">
        <f t="shared" si="24"/>
        <v>-</v>
      </c>
      <c r="AO52" s="41" t="str">
        <f t="shared" si="25"/>
        <v>-</v>
      </c>
      <c r="AP52" s="41" t="str">
        <f t="shared" si="26"/>
        <v>-</v>
      </c>
      <c r="AQ52" s="39"/>
      <c r="AR52" s="39"/>
      <c r="AS52" s="39"/>
      <c r="AT52" s="30"/>
      <c r="AU52" s="26"/>
      <c r="AV52" s="1"/>
    </row>
    <row r="53" spans="1:48" x14ac:dyDescent="0.2">
      <c r="A53" s="1">
        <v>14</v>
      </c>
      <c r="B53" s="1">
        <v>14</v>
      </c>
      <c r="C53" s="1" t="s">
        <v>666</v>
      </c>
      <c r="D53" s="29" t="s">
        <v>167</v>
      </c>
      <c r="E53" s="29">
        <v>126</v>
      </c>
      <c r="F53" s="29">
        <v>141</v>
      </c>
      <c r="G53" s="29"/>
      <c r="H53" s="29"/>
      <c r="I53" s="29"/>
      <c r="J53" s="29"/>
      <c r="K53" s="32">
        <f t="shared" si="14"/>
        <v>267</v>
      </c>
      <c r="L53" s="32" t="s">
        <v>1133</v>
      </c>
      <c r="M53" s="40"/>
      <c r="N53" s="33">
        <f t="shared" si="15"/>
        <v>267.00470000000001</v>
      </c>
      <c r="O53" s="32">
        <f t="shared" si="16"/>
        <v>2</v>
      </c>
      <c r="P53" s="32">
        <f t="shared" ca="1" si="17"/>
        <v>0</v>
      </c>
      <c r="Q53" s="34" t="s">
        <v>106</v>
      </c>
      <c r="R53" s="35">
        <f t="shared" si="18"/>
        <v>0</v>
      </c>
      <c r="S53" s="36">
        <f t="shared" si="19"/>
        <v>267.15359999999998</v>
      </c>
      <c r="T53" s="36">
        <f t="shared" si="20"/>
        <v>267.15360000000004</v>
      </c>
      <c r="U53" s="35">
        <f t="shared" si="21"/>
        <v>0</v>
      </c>
      <c r="V53" s="35">
        <f t="shared" si="22"/>
        <v>267.15830000000005</v>
      </c>
      <c r="W53" s="29">
        <v>141</v>
      </c>
      <c r="X53" s="29">
        <v>126</v>
      </c>
      <c r="Y53" s="29">
        <v>0</v>
      </c>
      <c r="Z53" s="29">
        <v>0</v>
      </c>
      <c r="AA53" s="29">
        <v>0</v>
      </c>
      <c r="AB53" s="29">
        <v>0</v>
      </c>
      <c r="AD53" s="37">
        <v>0</v>
      </c>
      <c r="AE53" s="37">
        <v>0</v>
      </c>
      <c r="AF53" s="37">
        <v>0</v>
      </c>
      <c r="AG53" s="37">
        <v>0</v>
      </c>
      <c r="AH53" s="37"/>
      <c r="AI53" s="38">
        <f t="shared" ca="1" si="23"/>
        <v>0</v>
      </c>
      <c r="AJ53" s="39">
        <v>2</v>
      </c>
      <c r="AK53" s="71">
        <v>267.13569999999999</v>
      </c>
      <c r="AL53" s="41">
        <v>141</v>
      </c>
      <c r="AM53" s="32">
        <v>408</v>
      </c>
      <c r="AN53" s="41" t="str">
        <f t="shared" si="24"/>
        <v>-</v>
      </c>
      <c r="AO53" s="41" t="str">
        <f t="shared" si="25"/>
        <v>-</v>
      </c>
      <c r="AP53" s="41" t="str">
        <f t="shared" si="26"/>
        <v>-</v>
      </c>
      <c r="AQ53" s="39"/>
      <c r="AR53" s="39"/>
      <c r="AS53" s="39"/>
      <c r="AT53" s="30"/>
      <c r="AU53" s="26"/>
      <c r="AV53" s="1"/>
    </row>
    <row r="54" spans="1:48" x14ac:dyDescent="0.2">
      <c r="A54" s="1">
        <v>15</v>
      </c>
      <c r="B54" s="1">
        <v>15</v>
      </c>
      <c r="C54" s="1" t="s">
        <v>667</v>
      </c>
      <c r="D54" s="29" t="s">
        <v>63</v>
      </c>
      <c r="E54" s="29"/>
      <c r="F54" s="29"/>
      <c r="G54" s="29">
        <v>125</v>
      </c>
      <c r="H54" s="29">
        <v>131</v>
      </c>
      <c r="I54" s="29"/>
      <c r="J54" s="29"/>
      <c r="K54" s="32">
        <f t="shared" si="14"/>
        <v>256</v>
      </c>
      <c r="L54" s="32" t="s">
        <v>1133</v>
      </c>
      <c r="M54" s="40"/>
      <c r="N54" s="33">
        <f t="shared" si="15"/>
        <v>256.00479999999999</v>
      </c>
      <c r="O54" s="32">
        <f t="shared" si="16"/>
        <v>2</v>
      </c>
      <c r="P54" s="32">
        <f t="shared" ca="1" si="17"/>
        <v>0</v>
      </c>
      <c r="Q54" s="34" t="s">
        <v>106</v>
      </c>
      <c r="R54" s="35">
        <f t="shared" si="18"/>
        <v>0</v>
      </c>
      <c r="S54" s="36">
        <f t="shared" si="19"/>
        <v>256.14349999999996</v>
      </c>
      <c r="T54" s="36">
        <f t="shared" si="20"/>
        <v>256.14349999999996</v>
      </c>
      <c r="U54" s="35">
        <f t="shared" si="21"/>
        <v>0</v>
      </c>
      <c r="V54" s="35">
        <f t="shared" si="22"/>
        <v>256.14829999999995</v>
      </c>
      <c r="W54" s="29">
        <v>131</v>
      </c>
      <c r="X54" s="29">
        <v>125</v>
      </c>
      <c r="Y54" s="29">
        <v>0</v>
      </c>
      <c r="Z54" s="29">
        <v>0</v>
      </c>
      <c r="AA54" s="29">
        <v>0</v>
      </c>
      <c r="AB54" s="29">
        <v>0</v>
      </c>
      <c r="AD54" s="37">
        <v>0</v>
      </c>
      <c r="AE54" s="37">
        <v>0</v>
      </c>
      <c r="AF54" s="37">
        <v>0</v>
      </c>
      <c r="AG54" s="37">
        <v>0</v>
      </c>
      <c r="AH54" s="37"/>
      <c r="AI54" s="38">
        <f t="shared" ca="1" si="23"/>
        <v>125</v>
      </c>
      <c r="AJ54" s="39">
        <v>2</v>
      </c>
      <c r="AK54" s="71">
        <v>255.99693499999998</v>
      </c>
      <c r="AL54" s="41">
        <v>131</v>
      </c>
      <c r="AM54" s="32">
        <v>387</v>
      </c>
      <c r="AN54" s="41" t="str">
        <f t="shared" si="24"/>
        <v>-</v>
      </c>
      <c r="AO54" s="41" t="str">
        <f t="shared" si="25"/>
        <v>-</v>
      </c>
      <c r="AP54" s="41" t="str">
        <f t="shared" si="26"/>
        <v>-</v>
      </c>
      <c r="AQ54" s="39"/>
      <c r="AR54" s="39"/>
      <c r="AS54" s="39"/>
      <c r="AT54" s="30"/>
      <c r="AU54" s="26"/>
      <c r="AV54" s="1"/>
    </row>
    <row r="55" spans="1:48" x14ac:dyDescent="0.2">
      <c r="A55" s="1">
        <v>16</v>
      </c>
      <c r="B55" s="1">
        <v>16</v>
      </c>
      <c r="C55" s="1" t="s">
        <v>668</v>
      </c>
      <c r="D55" s="29" t="s">
        <v>63</v>
      </c>
      <c r="E55" s="29">
        <v>109</v>
      </c>
      <c r="F55" s="29"/>
      <c r="G55" s="29">
        <v>92</v>
      </c>
      <c r="H55" s="29"/>
      <c r="I55" s="29"/>
      <c r="J55" s="29"/>
      <c r="K55" s="32">
        <f t="shared" si="14"/>
        <v>201</v>
      </c>
      <c r="L55" s="32" t="s">
        <v>1133</v>
      </c>
      <c r="M55" s="40"/>
      <c r="N55" s="33">
        <f t="shared" si="15"/>
        <v>201.00489999999999</v>
      </c>
      <c r="O55" s="32">
        <f t="shared" si="16"/>
        <v>2</v>
      </c>
      <c r="P55" s="32">
        <f t="shared" ca="1" si="17"/>
        <v>0</v>
      </c>
      <c r="Q55" s="34" t="s">
        <v>106</v>
      </c>
      <c r="R55" s="35">
        <f t="shared" si="18"/>
        <v>0</v>
      </c>
      <c r="S55" s="36">
        <f t="shared" si="19"/>
        <v>201.1182</v>
      </c>
      <c r="T55" s="36">
        <f t="shared" si="20"/>
        <v>201.1182</v>
      </c>
      <c r="U55" s="35">
        <f t="shared" si="21"/>
        <v>0</v>
      </c>
      <c r="V55" s="35">
        <f t="shared" si="22"/>
        <v>201.12309999999999</v>
      </c>
      <c r="W55" s="29">
        <v>109</v>
      </c>
      <c r="X55" s="29">
        <v>92</v>
      </c>
      <c r="Y55" s="29">
        <v>0</v>
      </c>
      <c r="Z55" s="29">
        <v>0</v>
      </c>
      <c r="AA55" s="29">
        <v>0</v>
      </c>
      <c r="AB55" s="29">
        <v>0</v>
      </c>
      <c r="AD55" s="37">
        <v>0</v>
      </c>
      <c r="AE55" s="37">
        <v>0</v>
      </c>
      <c r="AF55" s="37">
        <v>0</v>
      </c>
      <c r="AG55" s="37">
        <v>0</v>
      </c>
      <c r="AH55" s="37"/>
      <c r="AI55" s="38">
        <f t="shared" ca="1" si="23"/>
        <v>92</v>
      </c>
      <c r="AJ55" s="39">
        <v>2</v>
      </c>
      <c r="AK55" s="71">
        <v>201.10522</v>
      </c>
      <c r="AL55" s="41">
        <v>109</v>
      </c>
      <c r="AM55" s="32">
        <v>310</v>
      </c>
      <c r="AN55" s="41" t="str">
        <f t="shared" si="24"/>
        <v>-</v>
      </c>
      <c r="AO55" s="41" t="str">
        <f t="shared" si="25"/>
        <v>-</v>
      </c>
      <c r="AP55" s="41" t="str">
        <f t="shared" si="26"/>
        <v>-</v>
      </c>
      <c r="AQ55" s="39"/>
      <c r="AR55" s="39"/>
      <c r="AS55" s="39"/>
      <c r="AT55" s="30"/>
      <c r="AU55" s="26"/>
      <c r="AV55" s="1"/>
    </row>
    <row r="56" spans="1:48" x14ac:dyDescent="0.2">
      <c r="A56" s="1">
        <v>17</v>
      </c>
      <c r="B56" s="1">
        <v>17</v>
      </c>
      <c r="C56" s="1" t="s">
        <v>669</v>
      </c>
      <c r="D56" s="29" t="s">
        <v>42</v>
      </c>
      <c r="E56" s="29">
        <v>94</v>
      </c>
      <c r="F56" s="29">
        <v>83</v>
      </c>
      <c r="G56" s="29"/>
      <c r="H56" s="29"/>
      <c r="I56" s="29"/>
      <c r="J56" s="29"/>
      <c r="K56" s="32">
        <f t="shared" si="14"/>
        <v>177</v>
      </c>
      <c r="L56" s="32" t="s">
        <v>1133</v>
      </c>
      <c r="M56" s="40"/>
      <c r="N56" s="33">
        <f t="shared" si="15"/>
        <v>177.005</v>
      </c>
      <c r="O56" s="32">
        <f t="shared" si="16"/>
        <v>2</v>
      </c>
      <c r="P56" s="32">
        <f t="shared" ca="1" si="17"/>
        <v>0</v>
      </c>
      <c r="Q56" s="34" t="s">
        <v>106</v>
      </c>
      <c r="R56" s="35">
        <f t="shared" si="18"/>
        <v>0</v>
      </c>
      <c r="S56" s="36">
        <f t="shared" si="19"/>
        <v>177.10230000000001</v>
      </c>
      <c r="T56" s="36">
        <f t="shared" si="20"/>
        <v>177.10229999999999</v>
      </c>
      <c r="U56" s="35">
        <f t="shared" si="21"/>
        <v>0</v>
      </c>
      <c r="V56" s="35">
        <f t="shared" si="22"/>
        <v>177.10729999999998</v>
      </c>
      <c r="W56" s="29">
        <v>94</v>
      </c>
      <c r="X56" s="29">
        <v>83</v>
      </c>
      <c r="Y56" s="29">
        <v>0</v>
      </c>
      <c r="Z56" s="29">
        <v>0</v>
      </c>
      <c r="AA56" s="29">
        <v>0</v>
      </c>
      <c r="AB56" s="29">
        <v>0</v>
      </c>
      <c r="AD56" s="37">
        <v>0</v>
      </c>
      <c r="AE56" s="37">
        <v>0</v>
      </c>
      <c r="AF56" s="37">
        <v>0</v>
      </c>
      <c r="AG56" s="37">
        <v>0</v>
      </c>
      <c r="AH56" s="37"/>
      <c r="AI56" s="38">
        <f t="shared" ca="1" si="23"/>
        <v>0</v>
      </c>
      <c r="AJ56" s="39">
        <v>2</v>
      </c>
      <c r="AK56" s="71">
        <v>177.0975</v>
      </c>
      <c r="AL56" s="41">
        <v>94</v>
      </c>
      <c r="AM56" s="32">
        <v>271</v>
      </c>
      <c r="AN56" s="41" t="str">
        <f t="shared" si="24"/>
        <v>-</v>
      </c>
      <c r="AO56" s="41" t="str">
        <f t="shared" si="25"/>
        <v>-</v>
      </c>
      <c r="AP56" s="41" t="str">
        <f t="shared" si="26"/>
        <v>-</v>
      </c>
      <c r="AQ56" s="39"/>
      <c r="AR56" s="39"/>
      <c r="AS56" s="39"/>
      <c r="AT56" s="30"/>
      <c r="AU56" s="26"/>
      <c r="AV56" s="1"/>
    </row>
    <row r="57" spans="1:48" x14ac:dyDescent="0.2">
      <c r="A57" s="1">
        <v>18</v>
      </c>
      <c r="B57" s="1">
        <v>18</v>
      </c>
      <c r="C57" s="1" t="s">
        <v>244</v>
      </c>
      <c r="D57" s="29" t="s">
        <v>157</v>
      </c>
      <c r="E57" s="29"/>
      <c r="F57" s="29"/>
      <c r="G57" s="29"/>
      <c r="H57" s="29"/>
      <c r="I57" s="29">
        <v>149</v>
      </c>
      <c r="J57" s="29"/>
      <c r="K57" s="32">
        <f t="shared" si="14"/>
        <v>149</v>
      </c>
      <c r="L57" s="32" t="s">
        <v>1133</v>
      </c>
      <c r="M57" s="40"/>
      <c r="N57" s="33">
        <f t="shared" si="15"/>
        <v>149.0051</v>
      </c>
      <c r="O57" s="32">
        <f t="shared" si="16"/>
        <v>1</v>
      </c>
      <c r="P57" s="32" t="str">
        <f t="shared" ca="1" si="17"/>
        <v>Y</v>
      </c>
      <c r="Q57" s="34" t="s">
        <v>106</v>
      </c>
      <c r="R57" s="35">
        <f t="shared" si="18"/>
        <v>0</v>
      </c>
      <c r="S57" s="36">
        <f t="shared" si="19"/>
        <v>149.14899999999997</v>
      </c>
      <c r="T57" s="36">
        <f t="shared" si="20"/>
        <v>149.149</v>
      </c>
      <c r="U57" s="35">
        <f t="shared" si="21"/>
        <v>0</v>
      </c>
      <c r="V57" s="35">
        <f t="shared" si="22"/>
        <v>149.1541</v>
      </c>
      <c r="W57" s="29">
        <v>149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D57" s="37"/>
      <c r="AE57" s="37"/>
      <c r="AF57" s="37"/>
      <c r="AG57" s="37"/>
      <c r="AH57" s="37"/>
      <c r="AI57" s="38">
        <f t="shared" ca="1" si="23"/>
        <v>0</v>
      </c>
      <c r="AJ57" s="39"/>
      <c r="AK57" s="71"/>
      <c r="AL57" s="41"/>
      <c r="AM57" s="32"/>
      <c r="AN57" s="41" t="str">
        <f t="shared" si="24"/>
        <v>-</v>
      </c>
      <c r="AO57" s="41" t="str">
        <f t="shared" si="25"/>
        <v>-</v>
      </c>
      <c r="AP57" s="41" t="str">
        <f t="shared" si="26"/>
        <v>-</v>
      </c>
      <c r="AQ57" s="39"/>
      <c r="AR57" s="39"/>
      <c r="AS57" s="39"/>
      <c r="AT57" s="30"/>
      <c r="AU57" s="26"/>
      <c r="AV57" s="1"/>
    </row>
    <row r="58" spans="1:48" x14ac:dyDescent="0.2">
      <c r="A58" s="1">
        <v>19</v>
      </c>
      <c r="B58" s="1">
        <v>19</v>
      </c>
      <c r="C58" s="1" t="s">
        <v>670</v>
      </c>
      <c r="D58" s="29" t="s">
        <v>49</v>
      </c>
      <c r="E58" s="29"/>
      <c r="F58" s="29"/>
      <c r="G58" s="29">
        <v>148</v>
      </c>
      <c r="H58" s="29"/>
      <c r="I58" s="29"/>
      <c r="J58" s="29"/>
      <c r="K58" s="32">
        <f t="shared" si="14"/>
        <v>148</v>
      </c>
      <c r="L58" s="32" t="s">
        <v>1133</v>
      </c>
      <c r="M58" s="40"/>
      <c r="N58" s="33">
        <f t="shared" si="15"/>
        <v>148.0052</v>
      </c>
      <c r="O58" s="32">
        <f t="shared" si="16"/>
        <v>1</v>
      </c>
      <c r="P58" s="32">
        <f t="shared" ca="1" si="17"/>
        <v>0</v>
      </c>
      <c r="Q58" s="34" t="s">
        <v>106</v>
      </c>
      <c r="R58" s="35">
        <f t="shared" si="18"/>
        <v>0</v>
      </c>
      <c r="S58" s="36">
        <f t="shared" si="19"/>
        <v>148.148</v>
      </c>
      <c r="T58" s="36">
        <f t="shared" si="20"/>
        <v>148.148</v>
      </c>
      <c r="U58" s="35">
        <f t="shared" si="21"/>
        <v>0</v>
      </c>
      <c r="V58" s="35">
        <f t="shared" si="22"/>
        <v>148.1532</v>
      </c>
      <c r="W58" s="29">
        <v>148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D58" s="37">
        <v>0</v>
      </c>
      <c r="AE58" s="37">
        <v>0</v>
      </c>
      <c r="AF58" s="37">
        <v>0</v>
      </c>
      <c r="AG58" s="37">
        <v>0</v>
      </c>
      <c r="AH58" s="37"/>
      <c r="AI58" s="38">
        <f t="shared" ca="1" si="23"/>
        <v>148</v>
      </c>
      <c r="AJ58" s="39">
        <v>1</v>
      </c>
      <c r="AK58" s="71">
        <v>147.99647999999999</v>
      </c>
      <c r="AL58" s="41">
        <v>148</v>
      </c>
      <c r="AM58" s="32">
        <v>296</v>
      </c>
      <c r="AN58" s="41" t="str">
        <f t="shared" si="24"/>
        <v>-</v>
      </c>
      <c r="AO58" s="41" t="str">
        <f t="shared" si="25"/>
        <v>-</v>
      </c>
      <c r="AP58" s="41" t="str">
        <f t="shared" si="26"/>
        <v>-</v>
      </c>
      <c r="AQ58" s="39"/>
      <c r="AR58" s="39"/>
      <c r="AS58" s="39"/>
      <c r="AT58" s="30"/>
      <c r="AU58" s="26"/>
      <c r="AV58" s="1"/>
    </row>
    <row r="59" spans="1:48" x14ac:dyDescent="0.2">
      <c r="A59" s="1">
        <v>20</v>
      </c>
      <c r="B59" s="1">
        <v>20</v>
      </c>
      <c r="C59" s="1" t="s">
        <v>671</v>
      </c>
      <c r="D59" s="29" t="s">
        <v>49</v>
      </c>
      <c r="E59" s="29">
        <v>140</v>
      </c>
      <c r="F59" s="29"/>
      <c r="G59" s="29"/>
      <c r="H59" s="29"/>
      <c r="I59" s="29"/>
      <c r="J59" s="29"/>
      <c r="K59" s="32">
        <f t="shared" si="14"/>
        <v>140</v>
      </c>
      <c r="L59" s="32" t="s">
        <v>1133</v>
      </c>
      <c r="M59" s="40"/>
      <c r="N59" s="33">
        <f t="shared" si="15"/>
        <v>140.00530000000001</v>
      </c>
      <c r="O59" s="32">
        <f t="shared" si="16"/>
        <v>1</v>
      </c>
      <c r="P59" s="32">
        <f t="shared" ca="1" si="17"/>
        <v>0</v>
      </c>
      <c r="Q59" s="34" t="s">
        <v>106</v>
      </c>
      <c r="R59" s="35">
        <f t="shared" si="18"/>
        <v>0</v>
      </c>
      <c r="S59" s="36">
        <f t="shared" si="19"/>
        <v>140.13999999999999</v>
      </c>
      <c r="T59" s="36">
        <f t="shared" si="20"/>
        <v>140.13999999999999</v>
      </c>
      <c r="U59" s="35">
        <f t="shared" si="21"/>
        <v>0</v>
      </c>
      <c r="V59" s="35">
        <f t="shared" si="22"/>
        <v>140.14529999999999</v>
      </c>
      <c r="W59" s="29">
        <v>140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D59" s="37">
        <v>0</v>
      </c>
      <c r="AE59" s="37">
        <v>0</v>
      </c>
      <c r="AF59" s="37">
        <v>0</v>
      </c>
      <c r="AG59" s="37">
        <v>0</v>
      </c>
      <c r="AH59" s="37"/>
      <c r="AI59" s="38">
        <f t="shared" ca="1" si="23"/>
        <v>0</v>
      </c>
      <c r="AJ59" s="39">
        <v>1</v>
      </c>
      <c r="AK59" s="71">
        <v>140.13489999999999</v>
      </c>
      <c r="AL59" s="41">
        <v>140</v>
      </c>
      <c r="AM59" s="32">
        <v>280</v>
      </c>
      <c r="AN59" s="41" t="str">
        <f t="shared" si="24"/>
        <v>-</v>
      </c>
      <c r="AO59" s="41" t="str">
        <f t="shared" si="25"/>
        <v>-</v>
      </c>
      <c r="AP59" s="41" t="str">
        <f t="shared" si="26"/>
        <v>-</v>
      </c>
      <c r="AQ59" s="39"/>
      <c r="AR59" s="39"/>
      <c r="AS59" s="39"/>
      <c r="AT59" s="30"/>
      <c r="AU59" s="26"/>
      <c r="AV59" s="1"/>
    </row>
    <row r="60" spans="1:48" x14ac:dyDescent="0.2">
      <c r="A60" s="1">
        <v>21</v>
      </c>
      <c r="B60" s="1">
        <v>21</v>
      </c>
      <c r="C60" s="1" t="s">
        <v>672</v>
      </c>
      <c r="D60" s="29" t="s">
        <v>144</v>
      </c>
      <c r="E60" s="29">
        <v>132</v>
      </c>
      <c r="F60" s="29"/>
      <c r="G60" s="29"/>
      <c r="H60" s="29"/>
      <c r="I60" s="29"/>
      <c r="J60" s="29"/>
      <c r="K60" s="32">
        <f t="shared" si="14"/>
        <v>132</v>
      </c>
      <c r="L60" s="32" t="s">
        <v>1133</v>
      </c>
      <c r="M60" s="40"/>
      <c r="N60" s="33">
        <f t="shared" si="15"/>
        <v>132.00540000000001</v>
      </c>
      <c r="O60" s="32">
        <f t="shared" si="16"/>
        <v>1</v>
      </c>
      <c r="P60" s="32">
        <f t="shared" ca="1" si="17"/>
        <v>0</v>
      </c>
      <c r="Q60" s="34" t="s">
        <v>106</v>
      </c>
      <c r="R60" s="35">
        <f t="shared" si="18"/>
        <v>0</v>
      </c>
      <c r="S60" s="36">
        <f t="shared" si="19"/>
        <v>132.13199999999998</v>
      </c>
      <c r="T60" s="36">
        <f t="shared" si="20"/>
        <v>132.13200000000001</v>
      </c>
      <c r="U60" s="35">
        <f t="shared" si="21"/>
        <v>0</v>
      </c>
      <c r="V60" s="35">
        <f t="shared" si="22"/>
        <v>132.13740000000001</v>
      </c>
      <c r="W60" s="29">
        <v>132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D60" s="37">
        <v>0</v>
      </c>
      <c r="AE60" s="37">
        <v>0</v>
      </c>
      <c r="AF60" s="37">
        <v>0</v>
      </c>
      <c r="AG60" s="37">
        <v>0</v>
      </c>
      <c r="AH60" s="37"/>
      <c r="AI60" s="38">
        <f t="shared" ca="1" si="23"/>
        <v>0</v>
      </c>
      <c r="AJ60" s="39">
        <v>1</v>
      </c>
      <c r="AK60" s="71">
        <v>132.1268</v>
      </c>
      <c r="AL60" s="41">
        <v>132</v>
      </c>
      <c r="AM60" s="32">
        <v>264</v>
      </c>
      <c r="AN60" s="41" t="str">
        <f t="shared" si="24"/>
        <v>-</v>
      </c>
      <c r="AO60" s="41" t="str">
        <f t="shared" si="25"/>
        <v>-</v>
      </c>
      <c r="AP60" s="41" t="str">
        <f t="shared" si="26"/>
        <v>-</v>
      </c>
      <c r="AQ60" s="39"/>
      <c r="AR60" s="39"/>
      <c r="AS60" s="39"/>
      <c r="AT60" s="30"/>
      <c r="AU60" s="26"/>
      <c r="AV60" s="1"/>
    </row>
    <row r="61" spans="1:48" x14ac:dyDescent="0.2">
      <c r="A61" s="1">
        <v>22</v>
      </c>
      <c r="B61" s="1" t="s">
        <v>38</v>
      </c>
      <c r="C61" s="1" t="s">
        <v>308</v>
      </c>
      <c r="D61" s="29" t="s">
        <v>92</v>
      </c>
      <c r="E61" s="29"/>
      <c r="F61" s="29"/>
      <c r="G61" s="29"/>
      <c r="H61" s="29"/>
      <c r="I61" s="29">
        <v>114</v>
      </c>
      <c r="J61" s="29"/>
      <c r="K61" s="32">
        <f t="shared" si="14"/>
        <v>114</v>
      </c>
      <c r="L61" s="32" t="s">
        <v>1200</v>
      </c>
      <c r="M61" s="40"/>
      <c r="N61" s="33">
        <f t="shared" si="15"/>
        <v>114.0055</v>
      </c>
      <c r="O61" s="32">
        <f t="shared" si="16"/>
        <v>1</v>
      </c>
      <c r="P61" s="32" t="str">
        <f t="shared" ca="1" si="17"/>
        <v>Y</v>
      </c>
      <c r="Q61" s="34" t="s">
        <v>106</v>
      </c>
      <c r="R61" s="35">
        <f t="shared" si="18"/>
        <v>0</v>
      </c>
      <c r="S61" s="36">
        <f t="shared" si="19"/>
        <v>114.11399999999999</v>
      </c>
      <c r="T61" s="36">
        <f t="shared" si="20"/>
        <v>114.114</v>
      </c>
      <c r="U61" s="35">
        <f t="shared" si="21"/>
        <v>0</v>
      </c>
      <c r="V61" s="35">
        <f t="shared" si="22"/>
        <v>114.1195</v>
      </c>
      <c r="W61" s="29">
        <v>114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D61" s="37"/>
      <c r="AE61" s="37"/>
      <c r="AF61" s="37"/>
      <c r="AG61" s="37"/>
      <c r="AH61" s="37"/>
      <c r="AI61" s="38">
        <f t="shared" ca="1" si="23"/>
        <v>0</v>
      </c>
      <c r="AJ61" s="39"/>
      <c r="AK61" s="71"/>
      <c r="AL61" s="41"/>
      <c r="AM61" s="32"/>
      <c r="AN61" s="41" t="str">
        <f t="shared" si="24"/>
        <v>-</v>
      </c>
      <c r="AO61" s="41" t="str">
        <f t="shared" si="25"/>
        <v>-</v>
      </c>
      <c r="AP61" s="41" t="str">
        <f t="shared" si="26"/>
        <v>-</v>
      </c>
      <c r="AQ61" s="39"/>
      <c r="AR61" s="39"/>
      <c r="AS61" s="39"/>
      <c r="AT61" s="30"/>
      <c r="AU61" s="26"/>
      <c r="AV61" s="1"/>
    </row>
    <row r="62" spans="1:48" ht="3" customHeight="1" x14ac:dyDescent="0.2">
      <c r="A62" s="27"/>
      <c r="B62" s="27"/>
      <c r="D62" s="27"/>
      <c r="E62" s="27"/>
      <c r="F62" s="29"/>
      <c r="G62" s="29"/>
      <c r="H62" s="29"/>
      <c r="I62" s="29"/>
      <c r="J62" s="29"/>
      <c r="K62" s="32"/>
      <c r="L62" s="27"/>
      <c r="M62" s="27"/>
      <c r="N62" s="42"/>
      <c r="O62" s="27"/>
      <c r="P62" s="27"/>
      <c r="R62" s="62"/>
      <c r="S62" s="62"/>
      <c r="T62" s="62"/>
      <c r="U62" s="62"/>
      <c r="V62" s="35"/>
      <c r="W62" s="62"/>
      <c r="X62" s="62"/>
      <c r="Y62" s="62"/>
      <c r="Z62" s="62"/>
      <c r="AA62" s="62"/>
      <c r="AB62" s="62"/>
      <c r="AI62" s="26"/>
      <c r="AJ62" s="26"/>
      <c r="AK62" s="26"/>
      <c r="AM62" s="26"/>
      <c r="AN62" s="41"/>
      <c r="AO62" s="41"/>
      <c r="AP62" s="41"/>
      <c r="AQ62" s="41"/>
      <c r="AR62" s="41"/>
      <c r="AS62" s="41"/>
      <c r="AT62" s="30"/>
      <c r="AU62" s="26"/>
      <c r="AV62" s="1"/>
    </row>
    <row r="63" spans="1:48" x14ac:dyDescent="0.2">
      <c r="A63" s="27"/>
      <c r="B63" s="27"/>
      <c r="D63" s="27"/>
      <c r="E63" s="27"/>
      <c r="F63" s="29"/>
      <c r="G63" s="29"/>
      <c r="H63" s="29"/>
      <c r="I63" s="29"/>
      <c r="J63" s="29"/>
      <c r="K63" s="32"/>
      <c r="L63" s="27"/>
      <c r="M63" s="27"/>
      <c r="N63" s="42"/>
      <c r="O63" s="27"/>
      <c r="P63" s="27"/>
      <c r="R63" s="62"/>
      <c r="S63" s="62"/>
      <c r="T63" s="62"/>
      <c r="U63" s="62"/>
      <c r="V63" s="35"/>
      <c r="W63" s="62"/>
      <c r="X63" s="62"/>
      <c r="Y63" s="62"/>
      <c r="Z63" s="62"/>
      <c r="AA63" s="62"/>
      <c r="AB63" s="62"/>
      <c r="AI63" s="26"/>
      <c r="AJ63" s="26"/>
      <c r="AK63" s="26"/>
      <c r="AM63" s="26"/>
      <c r="AN63" s="41"/>
      <c r="AO63" s="41"/>
      <c r="AP63" s="41"/>
      <c r="AQ63" s="41"/>
      <c r="AR63" s="41"/>
      <c r="AS63" s="41"/>
      <c r="AT63" s="30"/>
      <c r="AU63" s="26"/>
      <c r="AV63" s="1"/>
    </row>
    <row r="64" spans="1:48" x14ac:dyDescent="0.2">
      <c r="C64" s="26" t="s">
        <v>97</v>
      </c>
      <c r="D64" s="27"/>
      <c r="E64" s="27"/>
      <c r="F64" s="27"/>
      <c r="G64" s="27"/>
      <c r="H64" s="27"/>
      <c r="I64" s="27"/>
      <c r="J64" s="27"/>
      <c r="K64" s="32"/>
      <c r="L64" s="27"/>
      <c r="M64" s="27"/>
      <c r="N64" s="42"/>
      <c r="O64" s="27"/>
      <c r="P64" s="27"/>
      <c r="Q64" s="56" t="str">
        <f>C64</f>
        <v>F40</v>
      </c>
      <c r="R64" s="62"/>
      <c r="S64" s="62"/>
      <c r="T64" s="62"/>
      <c r="U64" s="62"/>
      <c r="V64" s="35"/>
      <c r="W64" s="65"/>
      <c r="X64" s="62"/>
      <c r="Y64" s="62"/>
      <c r="Z64" s="62"/>
      <c r="AA64" s="62"/>
      <c r="AB64" s="62"/>
      <c r="AI64" s="26"/>
      <c r="AJ64" s="26"/>
      <c r="AK64" s="26"/>
      <c r="AM64" s="26"/>
      <c r="AN64" s="41"/>
      <c r="AO64" s="41"/>
      <c r="AP64" s="41"/>
      <c r="AQ64" s="39">
        <v>580</v>
      </c>
      <c r="AR64" s="39">
        <v>574</v>
      </c>
      <c r="AS64" s="39">
        <v>571</v>
      </c>
      <c r="AT64" s="30"/>
      <c r="AU64" s="26"/>
      <c r="AV64" s="1"/>
    </row>
    <row r="65" spans="1:48" x14ac:dyDescent="0.2">
      <c r="A65" s="1">
        <v>1</v>
      </c>
      <c r="B65" s="1">
        <v>1</v>
      </c>
      <c r="C65" s="1" t="s">
        <v>96</v>
      </c>
      <c r="D65" s="29" t="s">
        <v>42</v>
      </c>
      <c r="E65" s="29">
        <v>191</v>
      </c>
      <c r="F65" s="27">
        <v>189</v>
      </c>
      <c r="G65" s="27">
        <v>192</v>
      </c>
      <c r="H65" s="27">
        <v>197</v>
      </c>
      <c r="I65" s="27">
        <v>199</v>
      </c>
      <c r="J65" s="27"/>
      <c r="K65" s="32">
        <f t="shared" ref="K65:K97" si="27">IFERROR(LARGE(E65:J65,1),0)+IF($D$5&gt;=2,IFERROR(LARGE(E65:J65,2),0),0)+IF($D$5&gt;=3,IFERROR(LARGE(E65:J65,3),0),0)+IF($D$5&gt;=4,IFERROR(LARGE(E65:J65,4),0),0)+IF($D$5&gt;=5,IFERROR(LARGE(E65:J65,5),0),0)+IF($D$5&gt;=6,IFERROR(LARGE(E65:J65,6),0),0)</f>
        <v>588</v>
      </c>
      <c r="L65" s="32" t="s">
        <v>1133</v>
      </c>
      <c r="M65" s="40" t="s">
        <v>98</v>
      </c>
      <c r="N65" s="33">
        <f t="shared" ref="N65:N97" si="28">K65+(ROW(K65)-ROW(K$6))/10000</f>
        <v>588.0059</v>
      </c>
      <c r="O65" s="32">
        <f t="shared" ref="O65:O97" si="29">COUNT(E65:J65)</f>
        <v>5</v>
      </c>
      <c r="P65" s="32">
        <f t="shared" ref="P65:P97" ca="1" si="30">IF(AND(O65=1,OFFSET(D65,0,P$3)&gt;0),"Y",0)</f>
        <v>0</v>
      </c>
      <c r="Q65" s="34" t="s">
        <v>97</v>
      </c>
      <c r="R65" s="35">
        <f t="shared" ref="R65:R97" si="31">1-(Q65=Q64)</f>
        <v>0</v>
      </c>
      <c r="S65" s="36">
        <f t="shared" ref="S65:S97" si="32">IFERROR(LARGE(E65:J65,1),0)*1.001+IF($D$5&gt;=2,IFERROR(LARGE(E65:J65,2),0),0)*1.0001+IF($D$5&gt;=3,IFERROR(LARGE(E65:J65,3),0),0)*1.00001+IF($D$5&gt;=4,IFERROR(LARGE(E65:J65,4),0),0)*1.000001+IF($D$5&gt;=5,IFERROR(LARGE(E65:J65,5),0),0)*1.0000001+IF($D$5&gt;=6,IFERROR(LARGE(E65:J65,6),0),0)*1.00000001</f>
        <v>588.22062000000005</v>
      </c>
      <c r="T65" s="36">
        <f t="shared" ref="T65:T97" si="33">K65+W65/1000+IF($D$5&gt;=2,X65/10000,0)+IF($D$5&gt;=3,Y65/100000,0)+IF($D$5&gt;=4,Z65/1000000,0)+IF($D$5&gt;=5,AA65/10000000,0)+IF($D$5&gt;=6,AB65/100000000,0)</f>
        <v>588.22061999999994</v>
      </c>
      <c r="U65" s="35">
        <f t="shared" ref="U65:U97" si="34">1-(S65=T65)</f>
        <v>0</v>
      </c>
      <c r="V65" s="35">
        <f t="shared" ref="V65:V97" si="35">N65+W65/1000+X65/10000+Y65/100000+Z65/1000000+AA65/10000000+AB65/100000000</f>
        <v>588.2267298999999</v>
      </c>
      <c r="W65" s="29">
        <v>199</v>
      </c>
      <c r="X65" s="27">
        <v>197</v>
      </c>
      <c r="Y65" s="27">
        <v>192</v>
      </c>
      <c r="Z65" s="27">
        <v>191</v>
      </c>
      <c r="AA65" s="27">
        <v>189</v>
      </c>
      <c r="AB65" s="27">
        <v>0</v>
      </c>
      <c r="AD65" s="37">
        <v>0</v>
      </c>
      <c r="AE65" s="37">
        <v>0</v>
      </c>
      <c r="AF65" s="37">
        <v>0</v>
      </c>
      <c r="AG65" s="37">
        <v>0</v>
      </c>
      <c r="AH65" s="37"/>
      <c r="AI65" s="38">
        <f t="shared" ref="AI65:AI97" ca="1" si="36">OFFSET(E65,0,AI$5-1)</f>
        <v>192</v>
      </c>
      <c r="AJ65" s="39">
        <v>4</v>
      </c>
      <c r="AK65" s="71">
        <v>580.2064620000001</v>
      </c>
      <c r="AL65" s="41">
        <v>197</v>
      </c>
      <c r="AM65" s="32">
        <v>586</v>
      </c>
      <c r="AN65" s="41" t="str">
        <f t="shared" ref="AN65:AN97" si="37">IF(AND($AD65="Query O/s",AQ65&lt;&gt;""),AQ65,"-")</f>
        <v>-</v>
      </c>
      <c r="AO65" s="41" t="str">
        <f t="shared" ref="AO65:AO97" si="38">IF(AND($AD65="Query O/s",AR65&lt;&gt;""),AR65,"-")</f>
        <v>-</v>
      </c>
      <c r="AP65" s="41" t="str">
        <f t="shared" ref="AP65:AP97" si="39">IF(AND($AD65="Query O/s",AS65&lt;&gt;""),AS65,"-")</f>
        <v>-</v>
      </c>
      <c r="AQ65" s="39" t="s">
        <v>98</v>
      </c>
      <c r="AR65" s="39" t="s">
        <v>137</v>
      </c>
      <c r="AS65" s="39"/>
      <c r="AT65" s="30"/>
      <c r="AU65" s="26"/>
      <c r="AV65" s="1"/>
    </row>
    <row r="66" spans="1:48" x14ac:dyDescent="0.2">
      <c r="A66" s="1">
        <v>2</v>
      </c>
      <c r="B66" s="1">
        <v>2</v>
      </c>
      <c r="C66" s="1" t="s">
        <v>104</v>
      </c>
      <c r="D66" s="29" t="s">
        <v>63</v>
      </c>
      <c r="E66" s="29"/>
      <c r="F66" s="27">
        <v>192</v>
      </c>
      <c r="G66" s="27">
        <v>184</v>
      </c>
      <c r="H66" s="27">
        <v>195</v>
      </c>
      <c r="I66" s="27">
        <v>198</v>
      </c>
      <c r="J66" s="27"/>
      <c r="K66" s="32">
        <f t="shared" si="27"/>
        <v>585</v>
      </c>
      <c r="L66" s="32" t="s">
        <v>1133</v>
      </c>
      <c r="M66" s="40" t="s">
        <v>137</v>
      </c>
      <c r="N66" s="33">
        <f t="shared" si="28"/>
        <v>585.00599999999997</v>
      </c>
      <c r="O66" s="32">
        <f t="shared" si="29"/>
        <v>4</v>
      </c>
      <c r="P66" s="32">
        <f t="shared" ca="1" si="30"/>
        <v>0</v>
      </c>
      <c r="Q66" s="34" t="s">
        <v>97</v>
      </c>
      <c r="R66" s="35">
        <f t="shared" si="31"/>
        <v>0</v>
      </c>
      <c r="S66" s="36">
        <f t="shared" si="32"/>
        <v>585.21942000000001</v>
      </c>
      <c r="T66" s="36">
        <f t="shared" si="33"/>
        <v>585.21942000000001</v>
      </c>
      <c r="U66" s="35">
        <f t="shared" si="34"/>
        <v>0</v>
      </c>
      <c r="V66" s="35">
        <f t="shared" si="35"/>
        <v>585.22560399999998</v>
      </c>
      <c r="W66" s="29">
        <v>198</v>
      </c>
      <c r="X66" s="27">
        <v>195</v>
      </c>
      <c r="Y66" s="27">
        <v>192</v>
      </c>
      <c r="Z66" s="27">
        <v>184</v>
      </c>
      <c r="AA66" s="27">
        <v>0</v>
      </c>
      <c r="AB66" s="27">
        <v>0</v>
      </c>
      <c r="AD66" s="37">
        <v>0</v>
      </c>
      <c r="AE66" s="37">
        <v>0</v>
      </c>
      <c r="AF66" s="37">
        <v>0</v>
      </c>
      <c r="AG66" s="37">
        <v>0</v>
      </c>
      <c r="AH66" s="37"/>
      <c r="AI66" s="38">
        <f t="shared" ca="1" si="36"/>
        <v>184</v>
      </c>
      <c r="AJ66" s="39">
        <v>3</v>
      </c>
      <c r="AK66" s="71">
        <v>571.01553399999989</v>
      </c>
      <c r="AL66" s="41">
        <v>195</v>
      </c>
      <c r="AM66" s="32">
        <v>582</v>
      </c>
      <c r="AN66" s="41" t="str">
        <f t="shared" si="37"/>
        <v>-</v>
      </c>
      <c r="AO66" s="41" t="str">
        <f t="shared" si="38"/>
        <v>-</v>
      </c>
      <c r="AP66" s="41" t="str">
        <f t="shared" si="39"/>
        <v>-</v>
      </c>
      <c r="AQ66" s="39" t="s">
        <v>98</v>
      </c>
      <c r="AR66" s="39" t="s">
        <v>137</v>
      </c>
      <c r="AS66" s="39" t="s">
        <v>673</v>
      </c>
      <c r="AT66" s="30"/>
      <c r="AU66" s="26"/>
      <c r="AV66" s="1"/>
    </row>
    <row r="67" spans="1:48" x14ac:dyDescent="0.2">
      <c r="A67" s="1">
        <v>3</v>
      </c>
      <c r="B67" s="1">
        <v>3</v>
      </c>
      <c r="C67" s="1" t="s">
        <v>112</v>
      </c>
      <c r="D67" s="29" t="s">
        <v>114</v>
      </c>
      <c r="E67" s="29"/>
      <c r="F67" s="27">
        <v>190</v>
      </c>
      <c r="G67" s="27">
        <v>191</v>
      </c>
      <c r="H67" s="27">
        <v>193</v>
      </c>
      <c r="I67" s="27">
        <v>196</v>
      </c>
      <c r="J67" s="27"/>
      <c r="K67" s="32">
        <f t="shared" si="27"/>
        <v>580</v>
      </c>
      <c r="L67" s="32" t="s">
        <v>1133</v>
      </c>
      <c r="M67" s="40" t="s">
        <v>673</v>
      </c>
      <c r="N67" s="33">
        <f t="shared" si="28"/>
        <v>580.00609999999995</v>
      </c>
      <c r="O67" s="32">
        <f t="shared" si="29"/>
        <v>4</v>
      </c>
      <c r="P67" s="32">
        <f t="shared" ca="1" si="30"/>
        <v>0</v>
      </c>
      <c r="Q67" s="34" t="s">
        <v>97</v>
      </c>
      <c r="R67" s="35">
        <f t="shared" si="31"/>
        <v>0</v>
      </c>
      <c r="S67" s="36">
        <f t="shared" si="32"/>
        <v>580.21721000000002</v>
      </c>
      <c r="T67" s="36">
        <f t="shared" si="33"/>
        <v>580.21721000000002</v>
      </c>
      <c r="U67" s="35">
        <f t="shared" si="34"/>
        <v>0</v>
      </c>
      <c r="V67" s="35">
        <f t="shared" si="35"/>
        <v>580.22349999999994</v>
      </c>
      <c r="W67" s="29">
        <v>196</v>
      </c>
      <c r="X67" s="27">
        <v>193</v>
      </c>
      <c r="Y67" s="27">
        <v>191</v>
      </c>
      <c r="Z67" s="27">
        <v>190</v>
      </c>
      <c r="AA67" s="27">
        <v>0</v>
      </c>
      <c r="AB67" s="27">
        <v>0</v>
      </c>
      <c r="AD67" s="37">
        <v>0</v>
      </c>
      <c r="AE67" s="37">
        <v>0</v>
      </c>
      <c r="AF67" s="37">
        <v>0</v>
      </c>
      <c r="AG67" s="37">
        <v>0</v>
      </c>
      <c r="AH67" s="37"/>
      <c r="AI67" s="38">
        <f t="shared" ca="1" si="36"/>
        <v>191</v>
      </c>
      <c r="AJ67" s="39">
        <v>3</v>
      </c>
      <c r="AK67" s="71">
        <v>574.01542099999995</v>
      </c>
      <c r="AL67" s="41">
        <v>193</v>
      </c>
      <c r="AM67" s="32">
        <v>577</v>
      </c>
      <c r="AN67" s="41" t="str">
        <f t="shared" si="37"/>
        <v>-</v>
      </c>
      <c r="AO67" s="41" t="str">
        <f t="shared" si="38"/>
        <v>-</v>
      </c>
      <c r="AP67" s="41" t="str">
        <f t="shared" si="39"/>
        <v>-</v>
      </c>
      <c r="AQ67" s="39"/>
      <c r="AR67" s="39" t="s">
        <v>137</v>
      </c>
      <c r="AS67" s="39" t="s">
        <v>673</v>
      </c>
      <c r="AT67" s="30"/>
      <c r="AU67" s="26"/>
      <c r="AV67" s="1"/>
    </row>
    <row r="68" spans="1:48" x14ac:dyDescent="0.2">
      <c r="A68" s="1">
        <v>4</v>
      </c>
      <c r="B68" s="1">
        <v>4</v>
      </c>
      <c r="C68" s="1" t="s">
        <v>120</v>
      </c>
      <c r="D68" s="29" t="s">
        <v>52</v>
      </c>
      <c r="E68" s="29">
        <v>189</v>
      </c>
      <c r="F68" s="27">
        <v>185</v>
      </c>
      <c r="G68" s="27"/>
      <c r="H68" s="27">
        <v>191</v>
      </c>
      <c r="I68" s="27">
        <v>193</v>
      </c>
      <c r="J68" s="27"/>
      <c r="K68" s="32">
        <f t="shared" si="27"/>
        <v>573</v>
      </c>
      <c r="L68" s="32" t="s">
        <v>1133</v>
      </c>
      <c r="M68" s="40" t="s">
        <v>674</v>
      </c>
      <c r="N68" s="33">
        <f t="shared" si="28"/>
        <v>573.00620000000004</v>
      </c>
      <c r="O68" s="32">
        <f t="shared" si="29"/>
        <v>4</v>
      </c>
      <c r="P68" s="32">
        <f t="shared" ca="1" si="30"/>
        <v>0</v>
      </c>
      <c r="Q68" s="34" t="s">
        <v>97</v>
      </c>
      <c r="R68" s="35">
        <f t="shared" si="31"/>
        <v>0</v>
      </c>
      <c r="S68" s="36">
        <f t="shared" si="32"/>
        <v>573.21398999999997</v>
      </c>
      <c r="T68" s="36">
        <f t="shared" si="33"/>
        <v>573.21398999999997</v>
      </c>
      <c r="U68" s="35">
        <f t="shared" si="34"/>
        <v>0</v>
      </c>
      <c r="V68" s="35">
        <f t="shared" si="35"/>
        <v>573.22037499999999</v>
      </c>
      <c r="W68" s="29">
        <v>193</v>
      </c>
      <c r="X68" s="27">
        <v>191</v>
      </c>
      <c r="Y68" s="27">
        <v>189</v>
      </c>
      <c r="Z68" s="27">
        <v>185</v>
      </c>
      <c r="AA68" s="27">
        <v>0</v>
      </c>
      <c r="AB68" s="27">
        <v>0</v>
      </c>
      <c r="AD68" s="37">
        <v>0</v>
      </c>
      <c r="AE68" s="37">
        <v>0</v>
      </c>
      <c r="AF68" s="37">
        <v>0</v>
      </c>
      <c r="AG68" s="37">
        <v>0</v>
      </c>
      <c r="AH68" s="37"/>
      <c r="AI68" s="38">
        <f t="shared" ca="1" si="36"/>
        <v>0</v>
      </c>
      <c r="AJ68" s="39">
        <v>3</v>
      </c>
      <c r="AK68" s="71">
        <v>565.20350999999994</v>
      </c>
      <c r="AL68" s="41">
        <v>191</v>
      </c>
      <c r="AM68" s="32">
        <v>571</v>
      </c>
      <c r="AN68" s="41" t="str">
        <f t="shared" si="37"/>
        <v>-</v>
      </c>
      <c r="AO68" s="41" t="str">
        <f t="shared" si="38"/>
        <v>-</v>
      </c>
      <c r="AP68" s="41" t="str">
        <f t="shared" si="39"/>
        <v>-</v>
      </c>
      <c r="AQ68" s="39"/>
      <c r="AR68" s="39"/>
      <c r="AS68" s="39" t="s">
        <v>673</v>
      </c>
      <c r="AT68" s="30"/>
      <c r="AU68" s="26"/>
      <c r="AV68" s="1"/>
    </row>
    <row r="69" spans="1:48" x14ac:dyDescent="0.2">
      <c r="A69" s="1">
        <v>5</v>
      </c>
      <c r="B69" s="1">
        <v>5</v>
      </c>
      <c r="C69" s="1" t="s">
        <v>675</v>
      </c>
      <c r="D69" s="29" t="s">
        <v>49</v>
      </c>
      <c r="E69" s="29">
        <v>177</v>
      </c>
      <c r="F69" s="27"/>
      <c r="G69" s="27">
        <v>182</v>
      </c>
      <c r="H69" s="27">
        <v>180</v>
      </c>
      <c r="I69" s="27"/>
      <c r="J69" s="27"/>
      <c r="K69" s="32">
        <f t="shared" si="27"/>
        <v>539</v>
      </c>
      <c r="L69" s="32" t="s">
        <v>1133</v>
      </c>
      <c r="M69" s="40"/>
      <c r="N69" s="33">
        <f t="shared" si="28"/>
        <v>539.00630000000001</v>
      </c>
      <c r="O69" s="32">
        <f t="shared" si="29"/>
        <v>3</v>
      </c>
      <c r="P69" s="32">
        <f t="shared" ca="1" si="30"/>
        <v>0</v>
      </c>
      <c r="Q69" s="34" t="s">
        <v>97</v>
      </c>
      <c r="R69" s="35">
        <f t="shared" si="31"/>
        <v>0</v>
      </c>
      <c r="S69" s="36">
        <f t="shared" si="32"/>
        <v>539.20177000000001</v>
      </c>
      <c r="T69" s="36">
        <f t="shared" si="33"/>
        <v>539.20177000000001</v>
      </c>
      <c r="U69" s="35">
        <f t="shared" si="34"/>
        <v>0</v>
      </c>
      <c r="V69" s="35">
        <f t="shared" si="35"/>
        <v>539.20807000000002</v>
      </c>
      <c r="W69" s="29">
        <v>182</v>
      </c>
      <c r="X69" s="27">
        <v>180</v>
      </c>
      <c r="Y69" s="27">
        <v>177</v>
      </c>
      <c r="Z69" s="27">
        <v>0</v>
      </c>
      <c r="AA69" s="27">
        <v>0</v>
      </c>
      <c r="AB69" s="27">
        <v>0</v>
      </c>
      <c r="AD69" s="37">
        <v>0</v>
      </c>
      <c r="AE69" s="37">
        <v>0</v>
      </c>
      <c r="AF69" s="37">
        <v>0</v>
      </c>
      <c r="AG69" s="37">
        <v>0</v>
      </c>
      <c r="AH69" s="37"/>
      <c r="AI69" s="38">
        <f t="shared" ca="1" si="36"/>
        <v>182</v>
      </c>
      <c r="AJ69" s="39">
        <v>3</v>
      </c>
      <c r="AK69" s="71">
        <v>539.173</v>
      </c>
      <c r="AL69" s="41">
        <v>182</v>
      </c>
      <c r="AM69" s="32">
        <v>544</v>
      </c>
      <c r="AN69" s="41" t="str">
        <f t="shared" si="37"/>
        <v>-</v>
      </c>
      <c r="AO69" s="41" t="str">
        <f t="shared" si="38"/>
        <v>-</v>
      </c>
      <c r="AP69" s="41" t="str">
        <f t="shared" si="39"/>
        <v>-</v>
      </c>
      <c r="AQ69" s="39"/>
      <c r="AR69" s="39"/>
      <c r="AS69" s="39"/>
      <c r="AT69" s="30"/>
      <c r="AU69" s="26"/>
      <c r="AV69" s="1"/>
    </row>
    <row r="70" spans="1:48" x14ac:dyDescent="0.2">
      <c r="A70" s="1">
        <v>6</v>
      </c>
      <c r="B70" s="1">
        <v>6</v>
      </c>
      <c r="C70" s="1" t="s">
        <v>676</v>
      </c>
      <c r="D70" s="29" t="s">
        <v>19</v>
      </c>
      <c r="E70" s="29"/>
      <c r="F70" s="27">
        <v>170</v>
      </c>
      <c r="G70" s="27">
        <v>169</v>
      </c>
      <c r="H70" s="27">
        <v>177</v>
      </c>
      <c r="I70" s="27"/>
      <c r="J70" s="27"/>
      <c r="K70" s="32">
        <f t="shared" si="27"/>
        <v>516</v>
      </c>
      <c r="L70" s="32" t="s">
        <v>1133</v>
      </c>
      <c r="M70" s="40"/>
      <c r="N70" s="33">
        <f t="shared" si="28"/>
        <v>516.00639999999999</v>
      </c>
      <c r="O70" s="32">
        <f t="shared" si="29"/>
        <v>3</v>
      </c>
      <c r="P70" s="32">
        <f t="shared" ca="1" si="30"/>
        <v>0</v>
      </c>
      <c r="Q70" s="34" t="s">
        <v>97</v>
      </c>
      <c r="R70" s="35">
        <f t="shared" si="31"/>
        <v>0</v>
      </c>
      <c r="S70" s="36">
        <f t="shared" si="32"/>
        <v>516.19569000000001</v>
      </c>
      <c r="T70" s="36">
        <f t="shared" si="33"/>
        <v>516.19569000000013</v>
      </c>
      <c r="U70" s="35">
        <f t="shared" si="34"/>
        <v>0</v>
      </c>
      <c r="V70" s="35">
        <f t="shared" si="35"/>
        <v>516.20209000000011</v>
      </c>
      <c r="W70" s="29">
        <v>177</v>
      </c>
      <c r="X70" s="27">
        <v>170</v>
      </c>
      <c r="Y70" s="27">
        <v>169</v>
      </c>
      <c r="Z70" s="27">
        <v>0</v>
      </c>
      <c r="AA70" s="27">
        <v>0</v>
      </c>
      <c r="AB70" s="27">
        <v>0</v>
      </c>
      <c r="AD70" s="37">
        <v>0</v>
      </c>
      <c r="AE70" s="37">
        <v>0</v>
      </c>
      <c r="AF70" s="37">
        <v>0</v>
      </c>
      <c r="AG70" s="37">
        <v>0</v>
      </c>
      <c r="AH70" s="37"/>
      <c r="AI70" s="38">
        <f t="shared" ca="1" si="36"/>
        <v>169</v>
      </c>
      <c r="AJ70" s="39">
        <v>3</v>
      </c>
      <c r="AK70" s="71">
        <v>516.0128390000001</v>
      </c>
      <c r="AL70" s="41">
        <v>177</v>
      </c>
      <c r="AM70" s="32">
        <v>524</v>
      </c>
      <c r="AN70" s="41" t="str">
        <f t="shared" si="37"/>
        <v>-</v>
      </c>
      <c r="AO70" s="41" t="str">
        <f t="shared" si="38"/>
        <v>-</v>
      </c>
      <c r="AP70" s="41" t="str">
        <f t="shared" si="39"/>
        <v>-</v>
      </c>
      <c r="AQ70" s="39"/>
      <c r="AR70" s="39"/>
      <c r="AS70" s="39"/>
      <c r="AT70" s="30"/>
      <c r="AU70" s="26"/>
      <c r="AV70" s="1"/>
    </row>
    <row r="71" spans="1:48" x14ac:dyDescent="0.2">
      <c r="A71" s="1">
        <v>7</v>
      </c>
      <c r="B71" s="1">
        <v>7</v>
      </c>
      <c r="C71" s="1" t="s">
        <v>201</v>
      </c>
      <c r="D71" s="29" t="s">
        <v>102</v>
      </c>
      <c r="E71" s="29"/>
      <c r="F71" s="27">
        <v>175</v>
      </c>
      <c r="G71" s="27"/>
      <c r="H71" s="27">
        <v>159</v>
      </c>
      <c r="I71" s="27">
        <v>170</v>
      </c>
      <c r="J71" s="27"/>
      <c r="K71" s="32">
        <f t="shared" si="27"/>
        <v>504</v>
      </c>
      <c r="L71" s="32" t="s">
        <v>1133</v>
      </c>
      <c r="M71" s="40"/>
      <c r="N71" s="33">
        <f t="shared" si="28"/>
        <v>504.00650000000002</v>
      </c>
      <c r="O71" s="32">
        <f t="shared" si="29"/>
        <v>3</v>
      </c>
      <c r="P71" s="32">
        <f t="shared" ca="1" si="30"/>
        <v>0</v>
      </c>
      <c r="Q71" s="34" t="s">
        <v>97</v>
      </c>
      <c r="R71" s="35">
        <f t="shared" si="31"/>
        <v>0</v>
      </c>
      <c r="S71" s="36">
        <f t="shared" si="32"/>
        <v>504.19359000000003</v>
      </c>
      <c r="T71" s="36">
        <f t="shared" si="33"/>
        <v>504.19359000000003</v>
      </c>
      <c r="U71" s="35">
        <f t="shared" si="34"/>
        <v>0</v>
      </c>
      <c r="V71" s="35">
        <f t="shared" si="35"/>
        <v>504.20009000000005</v>
      </c>
      <c r="W71" s="29">
        <v>175</v>
      </c>
      <c r="X71" s="27">
        <v>170</v>
      </c>
      <c r="Y71" s="27">
        <v>159</v>
      </c>
      <c r="Z71" s="27">
        <v>0</v>
      </c>
      <c r="AA71" s="27">
        <v>0</v>
      </c>
      <c r="AB71" s="27">
        <v>0</v>
      </c>
      <c r="AD71" s="37">
        <v>0</v>
      </c>
      <c r="AE71" s="37">
        <v>0</v>
      </c>
      <c r="AF71" s="37">
        <v>0</v>
      </c>
      <c r="AG71" s="37">
        <v>0</v>
      </c>
      <c r="AH71" s="37"/>
      <c r="AI71" s="38">
        <f t="shared" ca="1" si="36"/>
        <v>0</v>
      </c>
      <c r="AJ71" s="39">
        <v>2</v>
      </c>
      <c r="AK71" s="71">
        <v>334.01199000000003</v>
      </c>
      <c r="AL71" s="41">
        <v>175</v>
      </c>
      <c r="AM71" s="32">
        <v>509</v>
      </c>
      <c r="AN71" s="41" t="str">
        <f t="shared" si="37"/>
        <v>-</v>
      </c>
      <c r="AO71" s="41" t="str">
        <f t="shared" si="38"/>
        <v>-</v>
      </c>
      <c r="AP71" s="41" t="str">
        <f t="shared" si="39"/>
        <v>-</v>
      </c>
      <c r="AQ71" s="39"/>
      <c r="AR71" s="39"/>
      <c r="AS71" s="39"/>
      <c r="AT71" s="30"/>
      <c r="AU71" s="26"/>
      <c r="AV71" s="1"/>
    </row>
    <row r="72" spans="1:48" x14ac:dyDescent="0.2">
      <c r="A72" s="1">
        <v>8</v>
      </c>
      <c r="B72" s="1">
        <v>8</v>
      </c>
      <c r="C72" s="1" t="s">
        <v>677</v>
      </c>
      <c r="D72" s="29" t="s">
        <v>386</v>
      </c>
      <c r="E72" s="29">
        <v>175</v>
      </c>
      <c r="F72" s="27">
        <v>164</v>
      </c>
      <c r="G72" s="27">
        <v>161</v>
      </c>
      <c r="H72" s="27">
        <v>165</v>
      </c>
      <c r="I72" s="27"/>
      <c r="J72" s="27"/>
      <c r="K72" s="32">
        <f t="shared" si="27"/>
        <v>504</v>
      </c>
      <c r="L72" s="32" t="s">
        <v>1133</v>
      </c>
      <c r="M72" s="40"/>
      <c r="N72" s="33">
        <f t="shared" si="28"/>
        <v>504.00659999999999</v>
      </c>
      <c r="O72" s="32">
        <f t="shared" si="29"/>
        <v>4</v>
      </c>
      <c r="P72" s="32">
        <f t="shared" ca="1" si="30"/>
        <v>0</v>
      </c>
      <c r="Q72" s="34" t="s">
        <v>97</v>
      </c>
      <c r="R72" s="35">
        <f t="shared" si="31"/>
        <v>0</v>
      </c>
      <c r="S72" s="36">
        <f t="shared" si="32"/>
        <v>504.19314000000003</v>
      </c>
      <c r="T72" s="36">
        <f t="shared" si="33"/>
        <v>504.19314000000003</v>
      </c>
      <c r="U72" s="35">
        <f t="shared" si="34"/>
        <v>0</v>
      </c>
      <c r="V72" s="35">
        <f t="shared" si="35"/>
        <v>504.19990100000001</v>
      </c>
      <c r="W72" s="29">
        <v>175</v>
      </c>
      <c r="X72" s="27">
        <v>165</v>
      </c>
      <c r="Y72" s="27">
        <v>164</v>
      </c>
      <c r="Z72" s="27">
        <v>161</v>
      </c>
      <c r="AA72" s="27">
        <v>0</v>
      </c>
      <c r="AB72" s="27">
        <v>0</v>
      </c>
      <c r="AD72" s="37">
        <v>0</v>
      </c>
      <c r="AE72" s="37">
        <v>0</v>
      </c>
      <c r="AF72" s="37">
        <v>0</v>
      </c>
      <c r="AG72" s="37">
        <v>0</v>
      </c>
      <c r="AH72" s="37"/>
      <c r="AI72" s="38">
        <f t="shared" ca="1" si="36"/>
        <v>161</v>
      </c>
      <c r="AJ72" s="39">
        <v>4</v>
      </c>
      <c r="AK72" s="71">
        <v>504.18701099999998</v>
      </c>
      <c r="AL72" s="41">
        <v>175</v>
      </c>
      <c r="AM72" s="32">
        <v>515</v>
      </c>
      <c r="AN72" s="41" t="str">
        <f t="shared" si="37"/>
        <v>-</v>
      </c>
      <c r="AO72" s="41" t="str">
        <f t="shared" si="38"/>
        <v>-</v>
      </c>
      <c r="AP72" s="41" t="str">
        <f t="shared" si="39"/>
        <v>-</v>
      </c>
      <c r="AQ72" s="39"/>
      <c r="AR72" s="39"/>
      <c r="AS72" s="39"/>
      <c r="AT72" s="30"/>
      <c r="AU72" s="26"/>
      <c r="AV72" s="1"/>
    </row>
    <row r="73" spans="1:48" x14ac:dyDescent="0.2">
      <c r="A73" s="1">
        <v>9</v>
      </c>
      <c r="B73" s="1">
        <v>9</v>
      </c>
      <c r="C73" s="1" t="s">
        <v>213</v>
      </c>
      <c r="D73" s="29" t="s">
        <v>124</v>
      </c>
      <c r="E73" s="29">
        <v>150</v>
      </c>
      <c r="F73" s="27">
        <v>153</v>
      </c>
      <c r="G73" s="27">
        <v>135</v>
      </c>
      <c r="H73" s="27"/>
      <c r="I73" s="27">
        <v>164</v>
      </c>
      <c r="J73" s="27"/>
      <c r="K73" s="32">
        <f t="shared" si="27"/>
        <v>467</v>
      </c>
      <c r="L73" s="32" t="s">
        <v>1133</v>
      </c>
      <c r="M73" s="40"/>
      <c r="N73" s="33">
        <f t="shared" si="28"/>
        <v>467.00670000000002</v>
      </c>
      <c r="O73" s="32">
        <f t="shared" si="29"/>
        <v>4</v>
      </c>
      <c r="P73" s="32">
        <f t="shared" ca="1" si="30"/>
        <v>0</v>
      </c>
      <c r="Q73" s="34" t="s">
        <v>97</v>
      </c>
      <c r="R73" s="35">
        <f t="shared" si="31"/>
        <v>0</v>
      </c>
      <c r="S73" s="36">
        <f t="shared" si="32"/>
        <v>467.18080000000003</v>
      </c>
      <c r="T73" s="36">
        <f t="shared" si="33"/>
        <v>467.18080000000003</v>
      </c>
      <c r="U73" s="35">
        <f t="shared" si="34"/>
        <v>0</v>
      </c>
      <c r="V73" s="35">
        <f t="shared" si="35"/>
        <v>467.18763500000006</v>
      </c>
      <c r="W73" s="29">
        <v>164</v>
      </c>
      <c r="X73" s="27">
        <v>153</v>
      </c>
      <c r="Y73" s="27">
        <v>150</v>
      </c>
      <c r="Z73" s="27">
        <v>135</v>
      </c>
      <c r="AA73" s="27">
        <v>0</v>
      </c>
      <c r="AB73" s="27">
        <v>0</v>
      </c>
      <c r="AD73" s="37">
        <v>0</v>
      </c>
      <c r="AE73" s="37">
        <v>0</v>
      </c>
      <c r="AF73" s="37">
        <v>0</v>
      </c>
      <c r="AG73" s="37">
        <v>0</v>
      </c>
      <c r="AH73" s="37"/>
      <c r="AI73" s="38">
        <f t="shared" ca="1" si="36"/>
        <v>135</v>
      </c>
      <c r="AJ73" s="39">
        <v>3</v>
      </c>
      <c r="AK73" s="71">
        <v>438.16034999999999</v>
      </c>
      <c r="AL73" s="41">
        <v>153</v>
      </c>
      <c r="AM73" s="32">
        <v>456</v>
      </c>
      <c r="AN73" s="41" t="str">
        <f t="shared" si="37"/>
        <v>-</v>
      </c>
      <c r="AO73" s="41" t="str">
        <f t="shared" si="38"/>
        <v>-</v>
      </c>
      <c r="AP73" s="41" t="str">
        <f t="shared" si="39"/>
        <v>-</v>
      </c>
      <c r="AQ73" s="39"/>
      <c r="AR73" s="39"/>
      <c r="AS73" s="39"/>
      <c r="AT73" s="30"/>
      <c r="AU73" s="26"/>
      <c r="AV73" s="1"/>
    </row>
    <row r="74" spans="1:48" x14ac:dyDescent="0.2">
      <c r="A74" s="1">
        <v>10</v>
      </c>
      <c r="B74" s="1">
        <v>10</v>
      </c>
      <c r="C74" s="1" t="s">
        <v>228</v>
      </c>
      <c r="D74" s="29" t="s">
        <v>24</v>
      </c>
      <c r="E74" s="29">
        <v>134</v>
      </c>
      <c r="F74" s="27"/>
      <c r="G74" s="27">
        <v>126</v>
      </c>
      <c r="H74" s="27">
        <v>138</v>
      </c>
      <c r="I74" s="27">
        <v>157</v>
      </c>
      <c r="J74" s="27"/>
      <c r="K74" s="32">
        <f t="shared" si="27"/>
        <v>429</v>
      </c>
      <c r="L74" s="32" t="s">
        <v>1133</v>
      </c>
      <c r="M74" s="40"/>
      <c r="N74" s="33">
        <f t="shared" si="28"/>
        <v>429.0068</v>
      </c>
      <c r="O74" s="32">
        <f t="shared" si="29"/>
        <v>4</v>
      </c>
      <c r="P74" s="32">
        <f t="shared" ca="1" si="30"/>
        <v>0</v>
      </c>
      <c r="Q74" s="34" t="s">
        <v>97</v>
      </c>
      <c r="R74" s="35">
        <f t="shared" si="31"/>
        <v>0</v>
      </c>
      <c r="S74" s="36">
        <f t="shared" si="32"/>
        <v>429.17214000000001</v>
      </c>
      <c r="T74" s="36">
        <f t="shared" si="33"/>
        <v>429.17214000000001</v>
      </c>
      <c r="U74" s="35">
        <f t="shared" si="34"/>
        <v>0</v>
      </c>
      <c r="V74" s="35">
        <f t="shared" si="35"/>
        <v>429.17906600000003</v>
      </c>
      <c r="W74" s="29">
        <v>157</v>
      </c>
      <c r="X74" s="27">
        <v>138</v>
      </c>
      <c r="Y74" s="27">
        <v>134</v>
      </c>
      <c r="Z74" s="27">
        <v>126</v>
      </c>
      <c r="AA74" s="27">
        <v>0</v>
      </c>
      <c r="AB74" s="27">
        <v>0</v>
      </c>
      <c r="AD74" s="37">
        <v>0</v>
      </c>
      <c r="AE74" s="37">
        <v>0</v>
      </c>
      <c r="AF74" s="37">
        <v>0</v>
      </c>
      <c r="AG74" s="37">
        <v>0</v>
      </c>
      <c r="AH74" s="37"/>
      <c r="AI74" s="38">
        <f t="shared" ca="1" si="36"/>
        <v>126</v>
      </c>
      <c r="AJ74" s="39">
        <v>3</v>
      </c>
      <c r="AK74" s="71">
        <v>398.12910600000004</v>
      </c>
      <c r="AL74" s="41">
        <v>138</v>
      </c>
      <c r="AM74" s="32">
        <v>410</v>
      </c>
      <c r="AN74" s="41" t="str">
        <f t="shared" si="37"/>
        <v>-</v>
      </c>
      <c r="AO74" s="41" t="str">
        <f t="shared" si="38"/>
        <v>-</v>
      </c>
      <c r="AP74" s="41" t="str">
        <f t="shared" si="39"/>
        <v>-</v>
      </c>
      <c r="AQ74" s="39"/>
      <c r="AR74" s="39"/>
      <c r="AS74" s="39"/>
      <c r="AT74" s="30"/>
      <c r="AU74" s="26"/>
      <c r="AV74" s="1"/>
    </row>
    <row r="75" spans="1:48" x14ac:dyDescent="0.2">
      <c r="A75" s="1">
        <v>11</v>
      </c>
      <c r="B75" s="1">
        <v>11</v>
      </c>
      <c r="C75" s="1" t="s">
        <v>211</v>
      </c>
      <c r="D75" s="29" t="s">
        <v>49</v>
      </c>
      <c r="E75" s="29">
        <v>117</v>
      </c>
      <c r="F75" s="27">
        <v>122</v>
      </c>
      <c r="G75" s="27">
        <v>123</v>
      </c>
      <c r="H75" s="27"/>
      <c r="I75" s="27">
        <v>165</v>
      </c>
      <c r="J75" s="27"/>
      <c r="K75" s="32">
        <f t="shared" si="27"/>
        <v>410</v>
      </c>
      <c r="L75" s="32" t="s">
        <v>1133</v>
      </c>
      <c r="M75" s="40"/>
      <c r="N75" s="33">
        <f t="shared" si="28"/>
        <v>410.00689999999997</v>
      </c>
      <c r="O75" s="32">
        <f t="shared" si="29"/>
        <v>4</v>
      </c>
      <c r="P75" s="32">
        <f t="shared" ca="1" si="30"/>
        <v>0</v>
      </c>
      <c r="Q75" s="34" t="s">
        <v>97</v>
      </c>
      <c r="R75" s="35">
        <f t="shared" si="31"/>
        <v>0</v>
      </c>
      <c r="S75" s="36">
        <f t="shared" si="32"/>
        <v>410.17851999999999</v>
      </c>
      <c r="T75" s="36">
        <f t="shared" si="33"/>
        <v>410.17851999999999</v>
      </c>
      <c r="U75" s="35">
        <f t="shared" si="34"/>
        <v>0</v>
      </c>
      <c r="V75" s="35">
        <f t="shared" si="35"/>
        <v>410.18553699999995</v>
      </c>
      <c r="W75" s="29">
        <v>165</v>
      </c>
      <c r="X75" s="27">
        <v>123</v>
      </c>
      <c r="Y75" s="27">
        <v>122</v>
      </c>
      <c r="Z75" s="27">
        <v>117</v>
      </c>
      <c r="AA75" s="27">
        <v>0</v>
      </c>
      <c r="AB75" s="27">
        <v>0</v>
      </c>
      <c r="AD75" s="37">
        <v>0</v>
      </c>
      <c r="AE75" s="37">
        <v>0</v>
      </c>
      <c r="AF75" s="37">
        <v>0</v>
      </c>
      <c r="AG75" s="37">
        <v>0</v>
      </c>
      <c r="AH75" s="37"/>
      <c r="AI75" s="38">
        <f t="shared" ca="1" si="36"/>
        <v>123</v>
      </c>
      <c r="AJ75" s="39">
        <v>3</v>
      </c>
      <c r="AK75" s="71">
        <v>362.12353000000007</v>
      </c>
      <c r="AL75" s="41">
        <v>123</v>
      </c>
      <c r="AM75" s="32">
        <v>368</v>
      </c>
      <c r="AN75" s="41" t="str">
        <f t="shared" si="37"/>
        <v>-</v>
      </c>
      <c r="AO75" s="41" t="str">
        <f t="shared" si="38"/>
        <v>-</v>
      </c>
      <c r="AP75" s="41" t="str">
        <f t="shared" si="39"/>
        <v>-</v>
      </c>
      <c r="AQ75" s="39"/>
      <c r="AR75" s="39"/>
      <c r="AS75" s="39"/>
      <c r="AT75" s="30"/>
      <c r="AU75" s="26"/>
      <c r="AV75" s="1"/>
    </row>
    <row r="76" spans="1:48" x14ac:dyDescent="0.2">
      <c r="A76" s="1">
        <v>12</v>
      </c>
      <c r="B76" s="1">
        <v>12</v>
      </c>
      <c r="C76" s="1" t="s">
        <v>678</v>
      </c>
      <c r="D76" s="29" t="s">
        <v>42</v>
      </c>
      <c r="E76" s="29"/>
      <c r="F76" s="27"/>
      <c r="G76" s="27">
        <v>187</v>
      </c>
      <c r="H76" s="27">
        <v>194</v>
      </c>
      <c r="I76" s="27"/>
      <c r="J76" s="27"/>
      <c r="K76" s="32">
        <f t="shared" si="27"/>
        <v>381</v>
      </c>
      <c r="L76" s="32" t="s">
        <v>1133</v>
      </c>
      <c r="M76" s="40"/>
      <c r="N76" s="33">
        <f t="shared" si="28"/>
        <v>381.00700000000001</v>
      </c>
      <c r="O76" s="32">
        <f t="shared" si="29"/>
        <v>2</v>
      </c>
      <c r="P76" s="32">
        <f t="shared" ca="1" si="30"/>
        <v>0</v>
      </c>
      <c r="Q76" s="34" t="s">
        <v>97</v>
      </c>
      <c r="R76" s="35">
        <f t="shared" si="31"/>
        <v>0</v>
      </c>
      <c r="S76" s="36">
        <f t="shared" si="32"/>
        <v>381.21269999999998</v>
      </c>
      <c r="T76" s="36">
        <f t="shared" si="33"/>
        <v>381.21270000000004</v>
      </c>
      <c r="U76" s="35">
        <f t="shared" si="34"/>
        <v>0</v>
      </c>
      <c r="V76" s="35">
        <f t="shared" si="35"/>
        <v>381.21970000000005</v>
      </c>
      <c r="W76" s="29">
        <v>194</v>
      </c>
      <c r="X76" s="27">
        <v>187</v>
      </c>
      <c r="Y76" s="27">
        <v>0</v>
      </c>
      <c r="Z76" s="27">
        <v>0</v>
      </c>
      <c r="AA76" s="27">
        <v>0</v>
      </c>
      <c r="AB76" s="27">
        <v>0</v>
      </c>
      <c r="AD76" s="37">
        <v>0</v>
      </c>
      <c r="AE76" s="37">
        <v>0</v>
      </c>
      <c r="AF76" s="37">
        <v>0</v>
      </c>
      <c r="AG76" s="37">
        <v>0</v>
      </c>
      <c r="AH76" s="37"/>
      <c r="AI76" s="38">
        <f t="shared" ca="1" si="36"/>
        <v>187</v>
      </c>
      <c r="AJ76" s="39">
        <v>2</v>
      </c>
      <c r="AK76" s="71">
        <v>380.99562699999996</v>
      </c>
      <c r="AL76" s="41">
        <v>194</v>
      </c>
      <c r="AM76" s="32">
        <v>575</v>
      </c>
      <c r="AN76" s="41" t="str">
        <f t="shared" si="37"/>
        <v>-</v>
      </c>
      <c r="AO76" s="41" t="str">
        <f t="shared" si="38"/>
        <v>-</v>
      </c>
      <c r="AP76" s="41" t="str">
        <f t="shared" si="39"/>
        <v>-</v>
      </c>
      <c r="AQ76" s="39"/>
      <c r="AR76" s="39" t="s">
        <v>137</v>
      </c>
      <c r="AS76" s="39" t="s">
        <v>673</v>
      </c>
      <c r="AT76" s="30"/>
      <c r="AU76" s="26"/>
      <c r="AV76" s="1"/>
    </row>
    <row r="77" spans="1:48" x14ac:dyDescent="0.2">
      <c r="A77" s="1">
        <v>13</v>
      </c>
      <c r="B77" s="1">
        <v>13</v>
      </c>
      <c r="C77" s="1" t="s">
        <v>679</v>
      </c>
      <c r="D77" s="29" t="s">
        <v>63</v>
      </c>
      <c r="E77" s="29">
        <v>115</v>
      </c>
      <c r="F77" s="27">
        <v>118</v>
      </c>
      <c r="G77" s="27">
        <v>122</v>
      </c>
      <c r="H77" s="27">
        <v>129</v>
      </c>
      <c r="I77" s="27"/>
      <c r="J77" s="27"/>
      <c r="K77" s="32">
        <f t="shared" si="27"/>
        <v>369</v>
      </c>
      <c r="L77" s="32" t="s">
        <v>1133</v>
      </c>
      <c r="M77" s="40"/>
      <c r="N77" s="33">
        <f t="shared" si="28"/>
        <v>369.00709999999998</v>
      </c>
      <c r="O77" s="32">
        <f t="shared" si="29"/>
        <v>4</v>
      </c>
      <c r="P77" s="32">
        <f t="shared" ca="1" si="30"/>
        <v>0</v>
      </c>
      <c r="Q77" s="34" t="s">
        <v>97</v>
      </c>
      <c r="R77" s="35">
        <f t="shared" si="31"/>
        <v>0</v>
      </c>
      <c r="S77" s="36">
        <f t="shared" si="32"/>
        <v>369.14238</v>
      </c>
      <c r="T77" s="36">
        <f t="shared" si="33"/>
        <v>369.14238</v>
      </c>
      <c r="U77" s="35">
        <f t="shared" si="34"/>
        <v>0</v>
      </c>
      <c r="V77" s="35">
        <f t="shared" si="35"/>
        <v>369.14959499999998</v>
      </c>
      <c r="W77" s="29">
        <v>129</v>
      </c>
      <c r="X77" s="27">
        <v>122</v>
      </c>
      <c r="Y77" s="27">
        <v>118</v>
      </c>
      <c r="Z77" s="27">
        <v>115</v>
      </c>
      <c r="AA77" s="27">
        <v>0</v>
      </c>
      <c r="AB77" s="27">
        <v>0</v>
      </c>
      <c r="AD77" s="37">
        <v>0</v>
      </c>
      <c r="AE77" s="37">
        <v>0</v>
      </c>
      <c r="AF77" s="37">
        <v>0</v>
      </c>
      <c r="AG77" s="37">
        <v>0</v>
      </c>
      <c r="AH77" s="37"/>
      <c r="AI77" s="38">
        <f t="shared" ca="1" si="36"/>
        <v>122</v>
      </c>
      <c r="AJ77" s="39">
        <v>4</v>
      </c>
      <c r="AK77" s="71">
        <v>369.12161199999997</v>
      </c>
      <c r="AL77" s="41">
        <v>129</v>
      </c>
      <c r="AM77" s="32">
        <v>380</v>
      </c>
      <c r="AN77" s="41" t="str">
        <f t="shared" si="37"/>
        <v>-</v>
      </c>
      <c r="AO77" s="41" t="str">
        <f t="shared" si="38"/>
        <v>-</v>
      </c>
      <c r="AP77" s="41" t="str">
        <f t="shared" si="39"/>
        <v>-</v>
      </c>
      <c r="AQ77" s="39"/>
      <c r="AR77" s="39"/>
      <c r="AS77" s="39"/>
      <c r="AT77" s="30"/>
      <c r="AU77" s="26"/>
      <c r="AV77" s="1"/>
    </row>
    <row r="78" spans="1:48" x14ac:dyDescent="0.2">
      <c r="A78" s="1">
        <v>14</v>
      </c>
      <c r="B78" s="1">
        <v>14</v>
      </c>
      <c r="C78" s="1" t="s">
        <v>680</v>
      </c>
      <c r="D78" s="29" t="s">
        <v>56</v>
      </c>
      <c r="E78" s="29"/>
      <c r="F78" s="27">
        <v>187</v>
      </c>
      <c r="G78" s="27">
        <v>180</v>
      </c>
      <c r="H78" s="27"/>
      <c r="I78" s="27"/>
      <c r="J78" s="27"/>
      <c r="K78" s="32">
        <f t="shared" si="27"/>
        <v>367</v>
      </c>
      <c r="L78" s="32" t="s">
        <v>1133</v>
      </c>
      <c r="M78" s="40"/>
      <c r="N78" s="33">
        <f t="shared" si="28"/>
        <v>367.00720000000001</v>
      </c>
      <c r="O78" s="32">
        <f t="shared" si="29"/>
        <v>2</v>
      </c>
      <c r="P78" s="32">
        <f t="shared" ca="1" si="30"/>
        <v>0</v>
      </c>
      <c r="Q78" s="34" t="s">
        <v>97</v>
      </c>
      <c r="R78" s="35">
        <f t="shared" si="31"/>
        <v>0</v>
      </c>
      <c r="S78" s="36">
        <f t="shared" si="32"/>
        <v>367.20499999999998</v>
      </c>
      <c r="T78" s="36">
        <f t="shared" si="33"/>
        <v>367.20499999999998</v>
      </c>
      <c r="U78" s="35">
        <f t="shared" si="34"/>
        <v>0</v>
      </c>
      <c r="V78" s="35">
        <f t="shared" si="35"/>
        <v>367.2122</v>
      </c>
      <c r="W78" s="29">
        <v>187</v>
      </c>
      <c r="X78" s="27">
        <v>180</v>
      </c>
      <c r="Y78" s="27">
        <v>0</v>
      </c>
      <c r="Z78" s="27">
        <v>0</v>
      </c>
      <c r="AA78" s="27">
        <v>0</v>
      </c>
      <c r="AB78" s="27">
        <v>0</v>
      </c>
      <c r="AD78" s="37">
        <v>0</v>
      </c>
      <c r="AE78" s="37">
        <v>0</v>
      </c>
      <c r="AF78" s="37">
        <v>0</v>
      </c>
      <c r="AG78" s="37">
        <v>0</v>
      </c>
      <c r="AH78" s="37"/>
      <c r="AI78" s="38">
        <f t="shared" ca="1" si="36"/>
        <v>180</v>
      </c>
      <c r="AJ78" s="39">
        <v>2</v>
      </c>
      <c r="AK78" s="71">
        <v>367.0138</v>
      </c>
      <c r="AL78" s="41">
        <v>187</v>
      </c>
      <c r="AM78" s="32">
        <v>554</v>
      </c>
      <c r="AN78" s="41" t="str">
        <f t="shared" si="37"/>
        <v>-</v>
      </c>
      <c r="AO78" s="41" t="str">
        <f t="shared" si="38"/>
        <v>-</v>
      </c>
      <c r="AP78" s="41" t="str">
        <f t="shared" si="39"/>
        <v>-</v>
      </c>
      <c r="AQ78" s="39"/>
      <c r="AR78" s="39"/>
      <c r="AS78" s="39"/>
      <c r="AT78" s="30"/>
      <c r="AU78" s="26"/>
      <c r="AV78" s="1"/>
    </row>
    <row r="79" spans="1:48" x14ac:dyDescent="0.2">
      <c r="A79" s="1">
        <v>15</v>
      </c>
      <c r="B79" s="1">
        <v>15</v>
      </c>
      <c r="C79" s="1" t="s">
        <v>681</v>
      </c>
      <c r="D79" s="29" t="s">
        <v>124</v>
      </c>
      <c r="E79" s="29">
        <v>123</v>
      </c>
      <c r="F79" s="27">
        <v>116</v>
      </c>
      <c r="G79" s="27"/>
      <c r="H79" s="27">
        <v>124</v>
      </c>
      <c r="I79" s="27"/>
      <c r="J79" s="27"/>
      <c r="K79" s="32">
        <f t="shared" si="27"/>
        <v>363</v>
      </c>
      <c r="L79" s="32" t="s">
        <v>1133</v>
      </c>
      <c r="M79" s="40"/>
      <c r="N79" s="33">
        <f t="shared" si="28"/>
        <v>363.00729999999999</v>
      </c>
      <c r="O79" s="32">
        <f t="shared" si="29"/>
        <v>3</v>
      </c>
      <c r="P79" s="32">
        <f t="shared" ca="1" si="30"/>
        <v>0</v>
      </c>
      <c r="Q79" s="34" t="s">
        <v>97</v>
      </c>
      <c r="R79" s="35">
        <f t="shared" si="31"/>
        <v>0</v>
      </c>
      <c r="S79" s="36">
        <f t="shared" si="32"/>
        <v>363.13745999999998</v>
      </c>
      <c r="T79" s="36">
        <f t="shared" si="33"/>
        <v>363.13746000000003</v>
      </c>
      <c r="U79" s="35">
        <f t="shared" si="34"/>
        <v>0</v>
      </c>
      <c r="V79" s="35">
        <f t="shared" si="35"/>
        <v>363.14476000000002</v>
      </c>
      <c r="W79" s="29">
        <v>124</v>
      </c>
      <c r="X79" s="27">
        <v>123</v>
      </c>
      <c r="Y79" s="27">
        <v>116</v>
      </c>
      <c r="Z79" s="27">
        <v>0</v>
      </c>
      <c r="AA79" s="27">
        <v>0</v>
      </c>
      <c r="AB79" s="27">
        <v>0</v>
      </c>
      <c r="AD79" s="37">
        <v>0</v>
      </c>
      <c r="AE79" s="37">
        <v>0</v>
      </c>
      <c r="AF79" s="37">
        <v>0</v>
      </c>
      <c r="AG79" s="37">
        <v>0</v>
      </c>
      <c r="AH79" s="37"/>
      <c r="AI79" s="38">
        <f t="shared" ca="1" si="36"/>
        <v>0</v>
      </c>
      <c r="AJ79" s="39">
        <v>3</v>
      </c>
      <c r="AK79" s="71">
        <v>363.12903999999997</v>
      </c>
      <c r="AL79" s="41">
        <v>124</v>
      </c>
      <c r="AM79" s="32">
        <v>371</v>
      </c>
      <c r="AN79" s="41" t="str">
        <f t="shared" si="37"/>
        <v>-</v>
      </c>
      <c r="AO79" s="41" t="str">
        <f t="shared" si="38"/>
        <v>-</v>
      </c>
      <c r="AP79" s="41" t="str">
        <f t="shared" si="39"/>
        <v>-</v>
      </c>
      <c r="AQ79" s="39"/>
      <c r="AR79" s="39"/>
      <c r="AS79" s="39"/>
      <c r="AT79" s="30"/>
      <c r="AU79" s="26"/>
      <c r="AV79" s="1"/>
    </row>
    <row r="80" spans="1:48" x14ac:dyDescent="0.2">
      <c r="A80" s="1">
        <v>16</v>
      </c>
      <c r="B80" s="1">
        <v>16</v>
      </c>
      <c r="C80" s="1" t="s">
        <v>682</v>
      </c>
      <c r="D80" s="29" t="s">
        <v>31</v>
      </c>
      <c r="E80" s="29">
        <v>127</v>
      </c>
      <c r="F80" s="27">
        <v>112</v>
      </c>
      <c r="G80" s="27"/>
      <c r="H80" s="27">
        <v>117</v>
      </c>
      <c r="I80" s="27"/>
      <c r="J80" s="27"/>
      <c r="K80" s="32">
        <f t="shared" si="27"/>
        <v>356</v>
      </c>
      <c r="L80" s="32" t="s">
        <v>1133</v>
      </c>
      <c r="M80" s="40"/>
      <c r="N80" s="33">
        <f t="shared" si="28"/>
        <v>356.00740000000002</v>
      </c>
      <c r="O80" s="32">
        <f t="shared" si="29"/>
        <v>3</v>
      </c>
      <c r="P80" s="32">
        <f t="shared" ca="1" si="30"/>
        <v>0</v>
      </c>
      <c r="Q80" s="34" t="s">
        <v>97</v>
      </c>
      <c r="R80" s="35">
        <f t="shared" si="31"/>
        <v>0</v>
      </c>
      <c r="S80" s="36">
        <f t="shared" si="32"/>
        <v>356.13981999999999</v>
      </c>
      <c r="T80" s="36">
        <f t="shared" si="33"/>
        <v>356.13982000000004</v>
      </c>
      <c r="U80" s="35">
        <f t="shared" si="34"/>
        <v>0</v>
      </c>
      <c r="V80" s="35">
        <f t="shared" si="35"/>
        <v>356.14722000000006</v>
      </c>
      <c r="W80" s="29">
        <v>127</v>
      </c>
      <c r="X80" s="27">
        <v>117</v>
      </c>
      <c r="Y80" s="27">
        <v>112</v>
      </c>
      <c r="Z80" s="27">
        <v>0</v>
      </c>
      <c r="AA80" s="27">
        <v>0</v>
      </c>
      <c r="AB80" s="27">
        <v>0</v>
      </c>
      <c r="AD80" s="37">
        <v>0</v>
      </c>
      <c r="AE80" s="37">
        <v>0</v>
      </c>
      <c r="AF80" s="37">
        <v>0</v>
      </c>
      <c r="AG80" s="37">
        <v>0</v>
      </c>
      <c r="AH80" s="37"/>
      <c r="AI80" s="38">
        <f t="shared" ca="1" si="36"/>
        <v>0</v>
      </c>
      <c r="AJ80" s="39">
        <v>3</v>
      </c>
      <c r="AK80" s="71">
        <v>356.13236999999998</v>
      </c>
      <c r="AL80" s="41">
        <v>127</v>
      </c>
      <c r="AM80" s="32">
        <v>371</v>
      </c>
      <c r="AN80" s="41" t="str">
        <f t="shared" si="37"/>
        <v>-</v>
      </c>
      <c r="AO80" s="41" t="str">
        <f t="shared" si="38"/>
        <v>-</v>
      </c>
      <c r="AP80" s="41" t="str">
        <f t="shared" si="39"/>
        <v>-</v>
      </c>
      <c r="AQ80" s="39"/>
      <c r="AR80" s="39"/>
      <c r="AS80" s="39"/>
      <c r="AT80" s="30"/>
      <c r="AU80" s="26"/>
      <c r="AV80" s="1"/>
    </row>
    <row r="81" spans="1:48" x14ac:dyDescent="0.2">
      <c r="A81" s="1">
        <v>17</v>
      </c>
      <c r="B81" s="1">
        <v>17</v>
      </c>
      <c r="C81" s="1" t="s">
        <v>181</v>
      </c>
      <c r="D81" s="29" t="s">
        <v>124</v>
      </c>
      <c r="E81" s="29"/>
      <c r="F81" s="27"/>
      <c r="G81" s="27"/>
      <c r="H81" s="27">
        <v>164</v>
      </c>
      <c r="I81" s="27">
        <v>179</v>
      </c>
      <c r="J81" s="27"/>
      <c r="K81" s="32">
        <f t="shared" si="27"/>
        <v>343</v>
      </c>
      <c r="L81" s="32" t="s">
        <v>1133</v>
      </c>
      <c r="M81" s="40"/>
      <c r="N81" s="33">
        <f t="shared" si="28"/>
        <v>343.00749999999999</v>
      </c>
      <c r="O81" s="32">
        <f t="shared" si="29"/>
        <v>2</v>
      </c>
      <c r="P81" s="32">
        <f t="shared" ca="1" si="30"/>
        <v>0</v>
      </c>
      <c r="Q81" s="34" t="s">
        <v>97</v>
      </c>
      <c r="R81" s="35">
        <f t="shared" si="31"/>
        <v>0</v>
      </c>
      <c r="S81" s="36">
        <f t="shared" si="32"/>
        <v>343.19539999999995</v>
      </c>
      <c r="T81" s="36">
        <f t="shared" si="33"/>
        <v>343.19539999999995</v>
      </c>
      <c r="U81" s="35">
        <f t="shared" si="34"/>
        <v>0</v>
      </c>
      <c r="V81" s="35">
        <f t="shared" si="35"/>
        <v>343.20289999999994</v>
      </c>
      <c r="W81" s="29">
        <v>179</v>
      </c>
      <c r="X81" s="27">
        <v>164</v>
      </c>
      <c r="Y81" s="27">
        <v>0</v>
      </c>
      <c r="Z81" s="27">
        <v>0</v>
      </c>
      <c r="AA81" s="27">
        <v>0</v>
      </c>
      <c r="AB81" s="27">
        <v>0</v>
      </c>
      <c r="AD81" s="37">
        <v>0</v>
      </c>
      <c r="AE81" s="37">
        <v>0</v>
      </c>
      <c r="AF81" s="37">
        <v>0</v>
      </c>
      <c r="AG81" s="37">
        <v>0</v>
      </c>
      <c r="AH81" s="37"/>
      <c r="AI81" s="38">
        <f t="shared" ca="1" si="36"/>
        <v>0</v>
      </c>
      <c r="AJ81" s="39">
        <v>1</v>
      </c>
      <c r="AK81" s="71">
        <v>163.99364</v>
      </c>
      <c r="AL81" s="41">
        <v>164</v>
      </c>
      <c r="AM81" s="32">
        <v>328</v>
      </c>
      <c r="AN81" s="41" t="str">
        <f t="shared" si="37"/>
        <v>-</v>
      </c>
      <c r="AO81" s="41" t="str">
        <f t="shared" si="38"/>
        <v>-</v>
      </c>
      <c r="AP81" s="41" t="str">
        <f t="shared" si="39"/>
        <v>-</v>
      </c>
      <c r="AQ81" s="39"/>
      <c r="AR81" s="39"/>
      <c r="AS81" s="39"/>
      <c r="AT81" s="30"/>
      <c r="AU81" s="26"/>
      <c r="AV81" s="1"/>
    </row>
    <row r="82" spans="1:48" x14ac:dyDescent="0.2">
      <c r="A82" s="1">
        <v>18</v>
      </c>
      <c r="B82" s="1">
        <v>18</v>
      </c>
      <c r="C82" s="1" t="s">
        <v>683</v>
      </c>
      <c r="D82" s="29" t="s">
        <v>63</v>
      </c>
      <c r="E82" s="29">
        <v>110</v>
      </c>
      <c r="F82" s="27">
        <v>126</v>
      </c>
      <c r="G82" s="27">
        <v>90</v>
      </c>
      <c r="H82" s="27"/>
      <c r="I82" s="27"/>
      <c r="J82" s="27"/>
      <c r="K82" s="32">
        <f t="shared" si="27"/>
        <v>326</v>
      </c>
      <c r="L82" s="32" t="s">
        <v>1133</v>
      </c>
      <c r="M82" s="40"/>
      <c r="N82" s="33">
        <f t="shared" si="28"/>
        <v>326.00760000000002</v>
      </c>
      <c r="O82" s="32">
        <f t="shared" si="29"/>
        <v>3</v>
      </c>
      <c r="P82" s="32">
        <f t="shared" ca="1" si="30"/>
        <v>0</v>
      </c>
      <c r="Q82" s="34" t="s">
        <v>97</v>
      </c>
      <c r="R82" s="35">
        <f t="shared" si="31"/>
        <v>0</v>
      </c>
      <c r="S82" s="36">
        <f t="shared" si="32"/>
        <v>326.1379</v>
      </c>
      <c r="T82" s="36">
        <f t="shared" si="33"/>
        <v>326.1379</v>
      </c>
      <c r="U82" s="35">
        <f t="shared" si="34"/>
        <v>0</v>
      </c>
      <c r="V82" s="35">
        <f t="shared" si="35"/>
        <v>326.14550000000003</v>
      </c>
      <c r="W82" s="29">
        <v>126</v>
      </c>
      <c r="X82" s="27">
        <v>110</v>
      </c>
      <c r="Y82" s="27">
        <v>90</v>
      </c>
      <c r="Z82" s="27">
        <v>0</v>
      </c>
      <c r="AA82" s="27">
        <v>0</v>
      </c>
      <c r="AB82" s="27">
        <v>0</v>
      </c>
      <c r="AD82" s="37">
        <v>0</v>
      </c>
      <c r="AE82" s="37">
        <v>0</v>
      </c>
      <c r="AF82" s="37">
        <v>0</v>
      </c>
      <c r="AG82" s="37">
        <v>0</v>
      </c>
      <c r="AH82" s="37"/>
      <c r="AI82" s="38">
        <f t="shared" ca="1" si="36"/>
        <v>90</v>
      </c>
      <c r="AJ82" s="39">
        <v>3</v>
      </c>
      <c r="AK82" s="71">
        <v>326.11630000000002</v>
      </c>
      <c r="AL82" s="41">
        <v>126</v>
      </c>
      <c r="AM82" s="32">
        <v>362</v>
      </c>
      <c r="AN82" s="41" t="str">
        <f t="shared" si="37"/>
        <v>-</v>
      </c>
      <c r="AO82" s="41" t="str">
        <f t="shared" si="38"/>
        <v>-</v>
      </c>
      <c r="AP82" s="41" t="str">
        <f t="shared" si="39"/>
        <v>-</v>
      </c>
      <c r="AQ82" s="39"/>
      <c r="AR82" s="39"/>
      <c r="AS82" s="39"/>
      <c r="AT82" s="30"/>
      <c r="AU82" s="26"/>
      <c r="AV82" s="1"/>
    </row>
    <row r="83" spans="1:48" x14ac:dyDescent="0.2">
      <c r="A83" s="1">
        <v>19</v>
      </c>
      <c r="B83" s="1">
        <v>19</v>
      </c>
      <c r="C83" s="1" t="s">
        <v>210</v>
      </c>
      <c r="D83" s="29" t="s">
        <v>52</v>
      </c>
      <c r="E83" s="29">
        <v>153</v>
      </c>
      <c r="F83" s="27"/>
      <c r="G83" s="27"/>
      <c r="H83" s="27"/>
      <c r="I83" s="27">
        <v>166</v>
      </c>
      <c r="J83" s="27"/>
      <c r="K83" s="32">
        <f t="shared" si="27"/>
        <v>319</v>
      </c>
      <c r="L83" s="32" t="s">
        <v>1133</v>
      </c>
      <c r="M83" s="40"/>
      <c r="N83" s="33">
        <f t="shared" si="28"/>
        <v>319.0077</v>
      </c>
      <c r="O83" s="32">
        <f t="shared" si="29"/>
        <v>2</v>
      </c>
      <c r="P83" s="32">
        <f t="shared" ca="1" si="30"/>
        <v>0</v>
      </c>
      <c r="Q83" s="34" t="s">
        <v>97</v>
      </c>
      <c r="R83" s="35">
        <f t="shared" si="31"/>
        <v>0</v>
      </c>
      <c r="S83" s="36">
        <f t="shared" si="32"/>
        <v>319.18129999999996</v>
      </c>
      <c r="T83" s="36">
        <f t="shared" si="33"/>
        <v>319.18130000000002</v>
      </c>
      <c r="U83" s="35">
        <f t="shared" si="34"/>
        <v>0</v>
      </c>
      <c r="V83" s="35">
        <f t="shared" si="35"/>
        <v>319.18900000000002</v>
      </c>
      <c r="W83" s="29">
        <v>166</v>
      </c>
      <c r="X83" s="27">
        <v>153</v>
      </c>
      <c r="Y83" s="27">
        <v>0</v>
      </c>
      <c r="Z83" s="27">
        <v>0</v>
      </c>
      <c r="AA83" s="27">
        <v>0</v>
      </c>
      <c r="AB83" s="27">
        <v>0</v>
      </c>
      <c r="AD83" s="37">
        <v>0</v>
      </c>
      <c r="AE83" s="37">
        <v>0</v>
      </c>
      <c r="AF83" s="37">
        <v>0</v>
      </c>
      <c r="AG83" s="37">
        <v>0</v>
      </c>
      <c r="AH83" s="37"/>
      <c r="AI83" s="38">
        <f t="shared" ca="1" si="36"/>
        <v>0</v>
      </c>
      <c r="AJ83" s="39">
        <v>1</v>
      </c>
      <c r="AK83" s="71">
        <v>153.14489999999998</v>
      </c>
      <c r="AL83" s="41">
        <v>153</v>
      </c>
      <c r="AM83" s="32">
        <v>306</v>
      </c>
      <c r="AN83" s="41" t="str">
        <f t="shared" si="37"/>
        <v>-</v>
      </c>
      <c r="AO83" s="41" t="str">
        <f t="shared" si="38"/>
        <v>-</v>
      </c>
      <c r="AP83" s="41" t="str">
        <f t="shared" si="39"/>
        <v>-</v>
      </c>
      <c r="AQ83" s="39"/>
      <c r="AR83" s="39"/>
      <c r="AS83" s="39"/>
      <c r="AT83" s="30"/>
      <c r="AU83" s="26"/>
      <c r="AV83" s="1"/>
    </row>
    <row r="84" spans="1:48" x14ac:dyDescent="0.2">
      <c r="A84" s="1">
        <v>20</v>
      </c>
      <c r="B84" s="1">
        <v>20</v>
      </c>
      <c r="C84" s="1" t="s">
        <v>684</v>
      </c>
      <c r="D84" s="29" t="s">
        <v>42</v>
      </c>
      <c r="E84" s="29">
        <v>107</v>
      </c>
      <c r="F84" s="27">
        <v>97</v>
      </c>
      <c r="G84" s="27">
        <v>84</v>
      </c>
      <c r="H84" s="27">
        <v>109</v>
      </c>
      <c r="I84" s="27"/>
      <c r="J84" s="27"/>
      <c r="K84" s="32">
        <f t="shared" si="27"/>
        <v>313</v>
      </c>
      <c r="L84" s="32" t="s">
        <v>1133</v>
      </c>
      <c r="M84" s="40"/>
      <c r="N84" s="33">
        <f t="shared" si="28"/>
        <v>313.00779999999997</v>
      </c>
      <c r="O84" s="32">
        <f t="shared" si="29"/>
        <v>4</v>
      </c>
      <c r="P84" s="32">
        <f t="shared" ca="1" si="30"/>
        <v>0</v>
      </c>
      <c r="Q84" s="34" t="s">
        <v>97</v>
      </c>
      <c r="R84" s="35">
        <f t="shared" si="31"/>
        <v>0</v>
      </c>
      <c r="S84" s="36">
        <f t="shared" si="32"/>
        <v>313.12067000000002</v>
      </c>
      <c r="T84" s="36">
        <f t="shared" si="33"/>
        <v>313.12066999999996</v>
      </c>
      <c r="U84" s="35">
        <f t="shared" si="34"/>
        <v>0</v>
      </c>
      <c r="V84" s="35">
        <f t="shared" si="35"/>
        <v>313.12855399999995</v>
      </c>
      <c r="W84" s="29">
        <v>109</v>
      </c>
      <c r="X84" s="27">
        <v>107</v>
      </c>
      <c r="Y84" s="27">
        <v>97</v>
      </c>
      <c r="Z84" s="27">
        <v>84</v>
      </c>
      <c r="AA84" s="27">
        <v>0</v>
      </c>
      <c r="AB84" s="27">
        <v>0</v>
      </c>
      <c r="AD84" s="37">
        <v>0</v>
      </c>
      <c r="AE84" s="37">
        <v>0</v>
      </c>
      <c r="AF84" s="37">
        <v>0</v>
      </c>
      <c r="AG84" s="37">
        <v>0</v>
      </c>
      <c r="AH84" s="37"/>
      <c r="AI84" s="38">
        <f t="shared" ca="1" si="36"/>
        <v>84</v>
      </c>
      <c r="AJ84" s="39">
        <v>4</v>
      </c>
      <c r="AK84" s="71">
        <v>313.11057400000004</v>
      </c>
      <c r="AL84" s="41">
        <v>109</v>
      </c>
      <c r="AM84" s="32">
        <v>325</v>
      </c>
      <c r="AN84" s="41" t="str">
        <f t="shared" si="37"/>
        <v>-</v>
      </c>
      <c r="AO84" s="41" t="str">
        <f t="shared" si="38"/>
        <v>-</v>
      </c>
      <c r="AP84" s="41" t="str">
        <f t="shared" si="39"/>
        <v>-</v>
      </c>
      <c r="AQ84" s="39"/>
      <c r="AR84" s="39"/>
      <c r="AS84" s="39"/>
      <c r="AT84" s="30"/>
      <c r="AU84" s="26"/>
      <c r="AV84" s="1"/>
    </row>
    <row r="85" spans="1:48" x14ac:dyDescent="0.2">
      <c r="A85" s="1">
        <v>21</v>
      </c>
      <c r="B85" s="1">
        <v>21</v>
      </c>
      <c r="C85" s="1" t="s">
        <v>301</v>
      </c>
      <c r="D85" s="29" t="s">
        <v>42</v>
      </c>
      <c r="E85" s="29">
        <v>95</v>
      </c>
      <c r="F85" s="27">
        <v>76</v>
      </c>
      <c r="G85" s="27">
        <v>76</v>
      </c>
      <c r="H85" s="27">
        <v>97</v>
      </c>
      <c r="I85" s="27">
        <v>120</v>
      </c>
      <c r="J85" s="27"/>
      <c r="K85" s="32">
        <f t="shared" si="27"/>
        <v>312</v>
      </c>
      <c r="L85" s="32" t="s">
        <v>1133</v>
      </c>
      <c r="M85" s="40"/>
      <c r="N85" s="33">
        <f t="shared" si="28"/>
        <v>312.00790000000001</v>
      </c>
      <c r="O85" s="32">
        <f t="shared" si="29"/>
        <v>5</v>
      </c>
      <c r="P85" s="32">
        <f t="shared" ca="1" si="30"/>
        <v>0</v>
      </c>
      <c r="Q85" s="34" t="s">
        <v>97</v>
      </c>
      <c r="R85" s="35">
        <f t="shared" si="31"/>
        <v>0</v>
      </c>
      <c r="S85" s="36">
        <f t="shared" si="32"/>
        <v>312.13065</v>
      </c>
      <c r="T85" s="36">
        <f t="shared" si="33"/>
        <v>312.13065</v>
      </c>
      <c r="U85" s="35">
        <f t="shared" si="34"/>
        <v>0</v>
      </c>
      <c r="V85" s="35">
        <f t="shared" si="35"/>
        <v>312.13863359999999</v>
      </c>
      <c r="W85" s="29">
        <v>120</v>
      </c>
      <c r="X85" s="27">
        <v>97</v>
      </c>
      <c r="Y85" s="27">
        <v>95</v>
      </c>
      <c r="Z85" s="27">
        <v>76</v>
      </c>
      <c r="AA85" s="27">
        <v>76</v>
      </c>
      <c r="AB85" s="27">
        <v>0</v>
      </c>
      <c r="AD85" s="37">
        <v>0</v>
      </c>
      <c r="AE85" s="37">
        <v>0</v>
      </c>
      <c r="AF85" s="37">
        <v>0</v>
      </c>
      <c r="AG85" s="37">
        <v>0</v>
      </c>
      <c r="AH85" s="37"/>
      <c r="AI85" s="38">
        <f t="shared" ca="1" si="36"/>
        <v>76</v>
      </c>
      <c r="AJ85" s="39">
        <v>4</v>
      </c>
      <c r="AK85" s="71">
        <v>268.09624600000001</v>
      </c>
      <c r="AL85" s="41">
        <v>97</v>
      </c>
      <c r="AM85" s="32">
        <v>289</v>
      </c>
      <c r="AN85" s="41" t="str">
        <f t="shared" si="37"/>
        <v>-</v>
      </c>
      <c r="AO85" s="41" t="str">
        <f t="shared" si="38"/>
        <v>-</v>
      </c>
      <c r="AP85" s="41" t="str">
        <f t="shared" si="39"/>
        <v>-</v>
      </c>
      <c r="AQ85" s="39"/>
      <c r="AR85" s="39"/>
      <c r="AS85" s="39"/>
      <c r="AT85" s="30"/>
      <c r="AU85" s="26"/>
      <c r="AV85" s="1"/>
    </row>
    <row r="86" spans="1:48" x14ac:dyDescent="0.2">
      <c r="A86" s="1">
        <v>22</v>
      </c>
      <c r="B86" s="1">
        <v>22</v>
      </c>
      <c r="C86" s="1" t="s">
        <v>685</v>
      </c>
      <c r="D86" s="29" t="s">
        <v>167</v>
      </c>
      <c r="E86" s="29">
        <v>128</v>
      </c>
      <c r="F86" s="27"/>
      <c r="G86" s="27">
        <v>121</v>
      </c>
      <c r="H86" s="27"/>
      <c r="I86" s="27"/>
      <c r="J86" s="27"/>
      <c r="K86" s="32">
        <f t="shared" si="27"/>
        <v>249</v>
      </c>
      <c r="L86" s="32" t="s">
        <v>1133</v>
      </c>
      <c r="M86" s="40"/>
      <c r="N86" s="33">
        <f t="shared" si="28"/>
        <v>249.00800000000001</v>
      </c>
      <c r="O86" s="32">
        <f t="shared" si="29"/>
        <v>2</v>
      </c>
      <c r="P86" s="32">
        <f t="shared" ca="1" si="30"/>
        <v>0</v>
      </c>
      <c r="Q86" s="34" t="s">
        <v>97</v>
      </c>
      <c r="R86" s="35">
        <f t="shared" si="31"/>
        <v>0</v>
      </c>
      <c r="S86" s="36">
        <f t="shared" si="32"/>
        <v>249.14009999999999</v>
      </c>
      <c r="T86" s="36">
        <f t="shared" si="33"/>
        <v>249.14009999999999</v>
      </c>
      <c r="U86" s="35">
        <f t="shared" si="34"/>
        <v>0</v>
      </c>
      <c r="V86" s="35">
        <f t="shared" si="35"/>
        <v>249.1481</v>
      </c>
      <c r="W86" s="29">
        <v>128</v>
      </c>
      <c r="X86" s="27">
        <v>121</v>
      </c>
      <c r="Y86" s="27">
        <v>0</v>
      </c>
      <c r="Z86" s="27">
        <v>0</v>
      </c>
      <c r="AA86" s="27">
        <v>0</v>
      </c>
      <c r="AB86" s="27">
        <v>0</v>
      </c>
      <c r="AD86" s="37">
        <v>0</v>
      </c>
      <c r="AE86" s="37">
        <v>0</v>
      </c>
      <c r="AF86" s="37">
        <v>0</v>
      </c>
      <c r="AG86" s="37">
        <v>0</v>
      </c>
      <c r="AH86" s="37"/>
      <c r="AI86" s="38">
        <f t="shared" ca="1" si="36"/>
        <v>121</v>
      </c>
      <c r="AJ86" s="39">
        <v>2</v>
      </c>
      <c r="AK86" s="71">
        <v>249.12170999999998</v>
      </c>
      <c r="AL86" s="41">
        <v>128</v>
      </c>
      <c r="AM86" s="32">
        <v>377</v>
      </c>
      <c r="AN86" s="41" t="str">
        <f t="shared" si="37"/>
        <v>-</v>
      </c>
      <c r="AO86" s="41" t="str">
        <f t="shared" si="38"/>
        <v>-</v>
      </c>
      <c r="AP86" s="41" t="str">
        <f t="shared" si="39"/>
        <v>-</v>
      </c>
      <c r="AQ86" s="39"/>
      <c r="AR86" s="39"/>
      <c r="AS86" s="39"/>
      <c r="AT86" s="30"/>
      <c r="AU86" s="26"/>
      <c r="AV86" s="1"/>
    </row>
    <row r="87" spans="1:48" x14ac:dyDescent="0.2">
      <c r="A87" s="1">
        <v>23</v>
      </c>
      <c r="B87" s="1">
        <v>23</v>
      </c>
      <c r="C87" s="1" t="s">
        <v>686</v>
      </c>
      <c r="D87" s="29" t="s">
        <v>124</v>
      </c>
      <c r="E87" s="29"/>
      <c r="F87" s="27"/>
      <c r="G87" s="27">
        <v>194</v>
      </c>
      <c r="H87" s="27"/>
      <c r="I87" s="27"/>
      <c r="J87" s="27"/>
      <c r="K87" s="32">
        <f t="shared" si="27"/>
        <v>194</v>
      </c>
      <c r="L87" s="32" t="s">
        <v>1133</v>
      </c>
      <c r="M87" s="40"/>
      <c r="N87" s="33">
        <f t="shared" si="28"/>
        <v>194.00810000000001</v>
      </c>
      <c r="O87" s="32">
        <f t="shared" si="29"/>
        <v>1</v>
      </c>
      <c r="P87" s="32">
        <f t="shared" ca="1" si="30"/>
        <v>0</v>
      </c>
      <c r="Q87" s="34" t="s">
        <v>97</v>
      </c>
      <c r="R87" s="35">
        <f t="shared" si="31"/>
        <v>0</v>
      </c>
      <c r="S87" s="36">
        <f t="shared" si="32"/>
        <v>194.19399999999999</v>
      </c>
      <c r="T87" s="36">
        <f t="shared" si="33"/>
        <v>194.19399999999999</v>
      </c>
      <c r="U87" s="35">
        <f t="shared" si="34"/>
        <v>0</v>
      </c>
      <c r="V87" s="35">
        <f t="shared" si="35"/>
        <v>194.2021</v>
      </c>
      <c r="W87" s="29">
        <v>194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D87" s="37">
        <v>0</v>
      </c>
      <c r="AE87" s="37">
        <v>0</v>
      </c>
      <c r="AF87" s="37">
        <v>0</v>
      </c>
      <c r="AG87" s="37">
        <v>0</v>
      </c>
      <c r="AH87" s="37"/>
      <c r="AI87" s="38">
        <f t="shared" ca="1" si="36"/>
        <v>194</v>
      </c>
      <c r="AJ87" s="39">
        <v>1</v>
      </c>
      <c r="AK87" s="71">
        <v>193.99433999999999</v>
      </c>
      <c r="AL87" s="41">
        <v>194</v>
      </c>
      <c r="AM87" s="32">
        <v>388</v>
      </c>
      <c r="AN87" s="41" t="str">
        <f t="shared" si="37"/>
        <v>-</v>
      </c>
      <c r="AO87" s="41" t="str">
        <f t="shared" si="38"/>
        <v>-</v>
      </c>
      <c r="AP87" s="41" t="str">
        <f t="shared" si="39"/>
        <v>-</v>
      </c>
      <c r="AQ87" s="39"/>
      <c r="AR87" s="39"/>
      <c r="AS87" s="39"/>
      <c r="AT87" s="30"/>
      <c r="AU87" s="26"/>
      <c r="AV87" s="1"/>
    </row>
    <row r="88" spans="1:48" x14ac:dyDescent="0.2">
      <c r="A88" s="1">
        <v>24</v>
      </c>
      <c r="B88" s="1">
        <v>24</v>
      </c>
      <c r="C88" s="1" t="s">
        <v>687</v>
      </c>
      <c r="D88" s="29" t="s">
        <v>42</v>
      </c>
      <c r="E88" s="29"/>
      <c r="F88" s="27">
        <v>88</v>
      </c>
      <c r="G88" s="27"/>
      <c r="H88" s="27">
        <v>98</v>
      </c>
      <c r="I88" s="27"/>
      <c r="J88" s="27"/>
      <c r="K88" s="32">
        <f t="shared" si="27"/>
        <v>186</v>
      </c>
      <c r="L88" s="32" t="s">
        <v>1133</v>
      </c>
      <c r="M88" s="40"/>
      <c r="N88" s="33">
        <f t="shared" si="28"/>
        <v>186.00819999999999</v>
      </c>
      <c r="O88" s="32">
        <f t="shared" si="29"/>
        <v>2</v>
      </c>
      <c r="P88" s="32">
        <f t="shared" ca="1" si="30"/>
        <v>0</v>
      </c>
      <c r="Q88" s="34" t="s">
        <v>97</v>
      </c>
      <c r="R88" s="35">
        <f t="shared" si="31"/>
        <v>0</v>
      </c>
      <c r="S88" s="36">
        <f t="shared" si="32"/>
        <v>186.10679999999996</v>
      </c>
      <c r="T88" s="36">
        <f t="shared" si="33"/>
        <v>186.10680000000002</v>
      </c>
      <c r="U88" s="35">
        <f t="shared" si="34"/>
        <v>0</v>
      </c>
      <c r="V88" s="35">
        <f t="shared" si="35"/>
        <v>186.11500000000001</v>
      </c>
      <c r="W88" s="29">
        <v>98</v>
      </c>
      <c r="X88" s="27">
        <v>88</v>
      </c>
      <c r="Y88" s="27">
        <v>0</v>
      </c>
      <c r="Z88" s="27">
        <v>0</v>
      </c>
      <c r="AA88" s="27">
        <v>0</v>
      </c>
      <c r="AB88" s="27">
        <v>0</v>
      </c>
      <c r="AD88" s="37">
        <v>0</v>
      </c>
      <c r="AE88" s="37">
        <v>0</v>
      </c>
      <c r="AF88" s="37">
        <v>0</v>
      </c>
      <c r="AG88" s="37">
        <v>0</v>
      </c>
      <c r="AH88" s="37"/>
      <c r="AI88" s="38">
        <f t="shared" ca="1" si="36"/>
        <v>0</v>
      </c>
      <c r="AJ88" s="39">
        <v>2</v>
      </c>
      <c r="AK88" s="71">
        <v>186.00208000000001</v>
      </c>
      <c r="AL88" s="41">
        <v>98</v>
      </c>
      <c r="AM88" s="32">
        <v>284</v>
      </c>
      <c r="AN88" s="41" t="str">
        <f t="shared" si="37"/>
        <v>-</v>
      </c>
      <c r="AO88" s="41" t="str">
        <f t="shared" si="38"/>
        <v>-</v>
      </c>
      <c r="AP88" s="41" t="str">
        <f t="shared" si="39"/>
        <v>-</v>
      </c>
      <c r="AQ88" s="39"/>
      <c r="AR88" s="39"/>
      <c r="AS88" s="39"/>
      <c r="AT88" s="30"/>
      <c r="AU88" s="26"/>
      <c r="AV88" s="1"/>
    </row>
    <row r="89" spans="1:48" x14ac:dyDescent="0.2">
      <c r="A89" s="1">
        <v>25</v>
      </c>
      <c r="B89" s="1">
        <v>25</v>
      </c>
      <c r="C89" s="1" t="s">
        <v>688</v>
      </c>
      <c r="D89" s="29" t="s">
        <v>49</v>
      </c>
      <c r="E89" s="29"/>
      <c r="F89" s="27"/>
      <c r="G89" s="27">
        <v>178</v>
      </c>
      <c r="H89" s="27"/>
      <c r="I89" s="27"/>
      <c r="J89" s="27"/>
      <c r="K89" s="32">
        <f t="shared" si="27"/>
        <v>178</v>
      </c>
      <c r="L89" s="32" t="s">
        <v>1133</v>
      </c>
      <c r="M89" s="40"/>
      <c r="N89" s="33">
        <f t="shared" si="28"/>
        <v>178.00829999999999</v>
      </c>
      <c r="O89" s="32">
        <f t="shared" si="29"/>
        <v>1</v>
      </c>
      <c r="P89" s="32">
        <f t="shared" ca="1" si="30"/>
        <v>0</v>
      </c>
      <c r="Q89" s="34" t="s">
        <v>97</v>
      </c>
      <c r="R89" s="35">
        <f t="shared" si="31"/>
        <v>0</v>
      </c>
      <c r="S89" s="36">
        <f t="shared" si="32"/>
        <v>178.17799999999997</v>
      </c>
      <c r="T89" s="36">
        <f t="shared" si="33"/>
        <v>178.178</v>
      </c>
      <c r="U89" s="35">
        <f t="shared" si="34"/>
        <v>0</v>
      </c>
      <c r="V89" s="35">
        <f t="shared" si="35"/>
        <v>178.18629999999999</v>
      </c>
      <c r="W89" s="29">
        <v>178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D89" s="37">
        <v>0</v>
      </c>
      <c r="AE89" s="37">
        <v>0</v>
      </c>
      <c r="AF89" s="37">
        <v>0</v>
      </c>
      <c r="AG89" s="37">
        <v>0</v>
      </c>
      <c r="AH89" s="37"/>
      <c r="AI89" s="38">
        <f t="shared" ca="1" si="36"/>
        <v>178</v>
      </c>
      <c r="AJ89" s="39">
        <v>1</v>
      </c>
      <c r="AK89" s="71">
        <v>177.99397999999999</v>
      </c>
      <c r="AL89" s="41">
        <v>178</v>
      </c>
      <c r="AM89" s="32">
        <v>356</v>
      </c>
      <c r="AN89" s="41" t="str">
        <f t="shared" si="37"/>
        <v>-</v>
      </c>
      <c r="AO89" s="41" t="str">
        <f t="shared" si="38"/>
        <v>-</v>
      </c>
      <c r="AP89" s="41" t="str">
        <f t="shared" si="39"/>
        <v>-</v>
      </c>
      <c r="AQ89" s="39"/>
      <c r="AR89" s="39"/>
      <c r="AS89" s="39"/>
      <c r="AT89" s="30"/>
      <c r="AU89" s="26"/>
      <c r="AV89" s="1"/>
    </row>
    <row r="90" spans="1:48" x14ac:dyDescent="0.2">
      <c r="A90" s="1">
        <v>26</v>
      </c>
      <c r="B90" s="1">
        <v>26</v>
      </c>
      <c r="C90" s="1" t="s">
        <v>187</v>
      </c>
      <c r="D90" s="29" t="s">
        <v>161</v>
      </c>
      <c r="E90" s="29"/>
      <c r="F90" s="27"/>
      <c r="G90" s="27"/>
      <c r="H90" s="27"/>
      <c r="I90" s="27">
        <v>174</v>
      </c>
      <c r="J90" s="27"/>
      <c r="K90" s="32">
        <f t="shared" si="27"/>
        <v>174</v>
      </c>
      <c r="L90" s="32" t="s">
        <v>1133</v>
      </c>
      <c r="M90" s="40"/>
      <c r="N90" s="33">
        <f t="shared" si="28"/>
        <v>174.00839999999999</v>
      </c>
      <c r="O90" s="32">
        <f t="shared" si="29"/>
        <v>1</v>
      </c>
      <c r="P90" s="32" t="str">
        <f t="shared" ca="1" si="30"/>
        <v>Y</v>
      </c>
      <c r="Q90" s="34" t="s">
        <v>97</v>
      </c>
      <c r="R90" s="35">
        <f t="shared" si="31"/>
        <v>0</v>
      </c>
      <c r="S90" s="36">
        <f t="shared" si="32"/>
        <v>174.17399999999998</v>
      </c>
      <c r="T90" s="36">
        <f t="shared" si="33"/>
        <v>174.17400000000001</v>
      </c>
      <c r="U90" s="35">
        <f t="shared" si="34"/>
        <v>0</v>
      </c>
      <c r="V90" s="35">
        <f t="shared" si="35"/>
        <v>174.1824</v>
      </c>
      <c r="W90" s="29">
        <v>174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D90" s="37"/>
      <c r="AE90" s="37"/>
      <c r="AF90" s="37"/>
      <c r="AG90" s="37"/>
      <c r="AH90" s="37"/>
      <c r="AI90" s="38">
        <f t="shared" ca="1" si="36"/>
        <v>0</v>
      </c>
      <c r="AJ90" s="39"/>
      <c r="AK90" s="71"/>
      <c r="AL90" s="41"/>
      <c r="AM90" s="32"/>
      <c r="AN90" s="41" t="str">
        <f t="shared" si="37"/>
        <v>-</v>
      </c>
      <c r="AO90" s="41" t="str">
        <f t="shared" si="38"/>
        <v>-</v>
      </c>
      <c r="AP90" s="41" t="str">
        <f t="shared" si="39"/>
        <v>-</v>
      </c>
      <c r="AQ90" s="39"/>
      <c r="AR90" s="39"/>
      <c r="AS90" s="39"/>
      <c r="AT90" s="30"/>
      <c r="AU90" s="26"/>
      <c r="AV90" s="1"/>
    </row>
    <row r="91" spans="1:48" x14ac:dyDescent="0.2">
      <c r="A91" s="1">
        <v>27</v>
      </c>
      <c r="B91" s="1">
        <v>27</v>
      </c>
      <c r="C91" s="1" t="s">
        <v>689</v>
      </c>
      <c r="D91" s="29" t="s">
        <v>49</v>
      </c>
      <c r="E91" s="29"/>
      <c r="F91" s="27"/>
      <c r="G91" s="27">
        <v>172</v>
      </c>
      <c r="H91" s="27"/>
      <c r="I91" s="27"/>
      <c r="J91" s="27"/>
      <c r="K91" s="32">
        <f t="shared" si="27"/>
        <v>172</v>
      </c>
      <c r="L91" s="32" t="s">
        <v>1133</v>
      </c>
      <c r="M91" s="40"/>
      <c r="N91" s="33">
        <f t="shared" si="28"/>
        <v>172.0085</v>
      </c>
      <c r="O91" s="32">
        <f t="shared" si="29"/>
        <v>1</v>
      </c>
      <c r="P91" s="32">
        <f t="shared" ca="1" si="30"/>
        <v>0</v>
      </c>
      <c r="Q91" s="34" t="s">
        <v>97</v>
      </c>
      <c r="R91" s="35">
        <f t="shared" si="31"/>
        <v>0</v>
      </c>
      <c r="S91" s="36">
        <f t="shared" si="32"/>
        <v>172.17199999999997</v>
      </c>
      <c r="T91" s="36">
        <f t="shared" si="33"/>
        <v>172.172</v>
      </c>
      <c r="U91" s="35">
        <f t="shared" si="34"/>
        <v>0</v>
      </c>
      <c r="V91" s="35">
        <f t="shared" si="35"/>
        <v>172.18049999999999</v>
      </c>
      <c r="W91" s="29">
        <v>172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D91" s="37">
        <v>0</v>
      </c>
      <c r="AE91" s="37">
        <v>0</v>
      </c>
      <c r="AF91" s="37">
        <v>0</v>
      </c>
      <c r="AG91" s="37">
        <v>0</v>
      </c>
      <c r="AH91" s="37"/>
      <c r="AI91" s="38">
        <f t="shared" ca="1" si="36"/>
        <v>172</v>
      </c>
      <c r="AJ91" s="39">
        <v>1</v>
      </c>
      <c r="AK91" s="71">
        <v>171.99382</v>
      </c>
      <c r="AL91" s="41">
        <v>172</v>
      </c>
      <c r="AM91" s="32">
        <v>344</v>
      </c>
      <c r="AN91" s="41" t="str">
        <f t="shared" si="37"/>
        <v>-</v>
      </c>
      <c r="AO91" s="41" t="str">
        <f t="shared" si="38"/>
        <v>-</v>
      </c>
      <c r="AP91" s="41" t="str">
        <f t="shared" si="39"/>
        <v>-</v>
      </c>
      <c r="AQ91" s="39"/>
      <c r="AR91" s="39"/>
      <c r="AS91" s="39"/>
      <c r="AT91" s="30"/>
      <c r="AU91" s="26"/>
      <c r="AV91" s="1"/>
    </row>
    <row r="92" spans="1:48" x14ac:dyDescent="0.2">
      <c r="A92" s="1">
        <v>28</v>
      </c>
      <c r="B92" s="1">
        <v>28</v>
      </c>
      <c r="C92" s="1" t="s">
        <v>690</v>
      </c>
      <c r="D92" s="29" t="s">
        <v>386</v>
      </c>
      <c r="E92" s="29"/>
      <c r="F92" s="27">
        <v>80</v>
      </c>
      <c r="G92" s="27">
        <v>71</v>
      </c>
      <c r="H92" s="27"/>
      <c r="I92" s="27"/>
      <c r="J92" s="27"/>
      <c r="K92" s="32">
        <f t="shared" si="27"/>
        <v>151</v>
      </c>
      <c r="L92" s="32" t="s">
        <v>1133</v>
      </c>
      <c r="M92" s="40"/>
      <c r="N92" s="33">
        <f t="shared" si="28"/>
        <v>151.0086</v>
      </c>
      <c r="O92" s="32">
        <f t="shared" si="29"/>
        <v>2</v>
      </c>
      <c r="P92" s="32">
        <f t="shared" ca="1" si="30"/>
        <v>0</v>
      </c>
      <c r="Q92" s="34" t="s">
        <v>97</v>
      </c>
      <c r="R92" s="35">
        <f t="shared" si="31"/>
        <v>0</v>
      </c>
      <c r="S92" s="36">
        <f t="shared" si="32"/>
        <v>151.08709999999996</v>
      </c>
      <c r="T92" s="36">
        <f t="shared" si="33"/>
        <v>151.08710000000002</v>
      </c>
      <c r="U92" s="35">
        <f t="shared" si="34"/>
        <v>0</v>
      </c>
      <c r="V92" s="35">
        <f t="shared" si="35"/>
        <v>151.09570000000002</v>
      </c>
      <c r="W92" s="29">
        <v>80</v>
      </c>
      <c r="X92" s="27">
        <v>71</v>
      </c>
      <c r="Y92" s="27">
        <v>0</v>
      </c>
      <c r="Z92" s="27">
        <v>0</v>
      </c>
      <c r="AA92" s="27">
        <v>0</v>
      </c>
      <c r="AB92" s="27">
        <v>0</v>
      </c>
      <c r="AD92" s="37">
        <v>0</v>
      </c>
      <c r="AE92" s="37">
        <v>0</v>
      </c>
      <c r="AF92" s="37">
        <v>0</v>
      </c>
      <c r="AG92" s="37">
        <v>0</v>
      </c>
      <c r="AH92" s="37"/>
      <c r="AI92" s="38">
        <f t="shared" ca="1" si="36"/>
        <v>71</v>
      </c>
      <c r="AJ92" s="39">
        <v>2</v>
      </c>
      <c r="AK92" s="71">
        <v>151.00051000000002</v>
      </c>
      <c r="AL92" s="41">
        <v>80</v>
      </c>
      <c r="AM92" s="32">
        <v>231</v>
      </c>
      <c r="AN92" s="41" t="str">
        <f t="shared" si="37"/>
        <v>-</v>
      </c>
      <c r="AO92" s="41" t="str">
        <f t="shared" si="38"/>
        <v>-</v>
      </c>
      <c r="AP92" s="41" t="str">
        <f t="shared" si="39"/>
        <v>-</v>
      </c>
      <c r="AQ92" s="39"/>
      <c r="AR92" s="39"/>
      <c r="AS92" s="39"/>
      <c r="AT92" s="30"/>
      <c r="AU92" s="26"/>
      <c r="AV92" s="1"/>
    </row>
    <row r="93" spans="1:48" x14ac:dyDescent="0.2">
      <c r="A93" s="1">
        <v>29</v>
      </c>
      <c r="B93" s="1">
        <v>29</v>
      </c>
      <c r="C93" s="1" t="s">
        <v>691</v>
      </c>
      <c r="D93" s="29" t="s">
        <v>124</v>
      </c>
      <c r="E93" s="29">
        <v>144</v>
      </c>
      <c r="F93" s="27"/>
      <c r="G93" s="27"/>
      <c r="H93" s="27"/>
      <c r="I93" s="27"/>
      <c r="J93" s="27"/>
      <c r="K93" s="32">
        <f t="shared" si="27"/>
        <v>144</v>
      </c>
      <c r="L93" s="32" t="s">
        <v>1133</v>
      </c>
      <c r="M93" s="40"/>
      <c r="N93" s="33">
        <f t="shared" si="28"/>
        <v>144.0087</v>
      </c>
      <c r="O93" s="32">
        <f t="shared" si="29"/>
        <v>1</v>
      </c>
      <c r="P93" s="32">
        <f t="shared" ca="1" si="30"/>
        <v>0</v>
      </c>
      <c r="Q93" s="34" t="s">
        <v>97</v>
      </c>
      <c r="R93" s="35">
        <f t="shared" si="31"/>
        <v>0</v>
      </c>
      <c r="S93" s="36">
        <f t="shared" si="32"/>
        <v>144.14399999999998</v>
      </c>
      <c r="T93" s="36">
        <f t="shared" si="33"/>
        <v>144.14400000000001</v>
      </c>
      <c r="U93" s="35">
        <f t="shared" si="34"/>
        <v>0</v>
      </c>
      <c r="V93" s="35">
        <f t="shared" si="35"/>
        <v>144.15270000000001</v>
      </c>
      <c r="W93" s="29">
        <v>144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D93" s="37">
        <v>0</v>
      </c>
      <c r="AE93" s="37">
        <v>0</v>
      </c>
      <c r="AF93" s="37">
        <v>0</v>
      </c>
      <c r="AG93" s="37">
        <v>0</v>
      </c>
      <c r="AH93" s="37"/>
      <c r="AI93" s="38">
        <f t="shared" ca="1" si="36"/>
        <v>0</v>
      </c>
      <c r="AJ93" s="39">
        <v>1</v>
      </c>
      <c r="AK93" s="71">
        <v>144.13570000000001</v>
      </c>
      <c r="AL93" s="41">
        <v>144</v>
      </c>
      <c r="AM93" s="32">
        <v>288</v>
      </c>
      <c r="AN93" s="41" t="str">
        <f t="shared" si="37"/>
        <v>-</v>
      </c>
      <c r="AO93" s="41" t="str">
        <f t="shared" si="38"/>
        <v>-</v>
      </c>
      <c r="AP93" s="41" t="str">
        <f t="shared" si="39"/>
        <v>-</v>
      </c>
      <c r="AQ93" s="39"/>
      <c r="AR93" s="39"/>
      <c r="AS93" s="39"/>
      <c r="AT93" s="30"/>
      <c r="AU93" s="26"/>
      <c r="AV93" s="1"/>
    </row>
    <row r="94" spans="1:48" x14ac:dyDescent="0.2">
      <c r="A94" s="1">
        <v>30</v>
      </c>
      <c r="B94" s="1">
        <v>30</v>
      </c>
      <c r="C94" s="1" t="s">
        <v>692</v>
      </c>
      <c r="D94" s="29" t="s">
        <v>161</v>
      </c>
      <c r="E94" s="29"/>
      <c r="F94" s="27">
        <v>128</v>
      </c>
      <c r="G94" s="27"/>
      <c r="H94" s="27"/>
      <c r="I94" s="27"/>
      <c r="J94" s="27"/>
      <c r="K94" s="32">
        <f t="shared" si="27"/>
        <v>128</v>
      </c>
      <c r="L94" s="32" t="s">
        <v>1133</v>
      </c>
      <c r="M94" s="40"/>
      <c r="N94" s="33">
        <f t="shared" si="28"/>
        <v>128.00880000000001</v>
      </c>
      <c r="O94" s="32">
        <f t="shared" si="29"/>
        <v>1</v>
      </c>
      <c r="P94" s="32">
        <f t="shared" ca="1" si="30"/>
        <v>0</v>
      </c>
      <c r="Q94" s="34" t="s">
        <v>97</v>
      </c>
      <c r="R94" s="35">
        <f t="shared" si="31"/>
        <v>0</v>
      </c>
      <c r="S94" s="36">
        <f t="shared" si="32"/>
        <v>128.12799999999999</v>
      </c>
      <c r="T94" s="36">
        <f t="shared" si="33"/>
        <v>128.12799999999999</v>
      </c>
      <c r="U94" s="35">
        <f t="shared" si="34"/>
        <v>0</v>
      </c>
      <c r="V94" s="35">
        <f t="shared" si="35"/>
        <v>128.13679999999999</v>
      </c>
      <c r="W94" s="29">
        <v>128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D94" s="37">
        <v>0</v>
      </c>
      <c r="AE94" s="37">
        <v>0</v>
      </c>
      <c r="AF94" s="37">
        <v>0</v>
      </c>
      <c r="AG94" s="37">
        <v>0</v>
      </c>
      <c r="AH94" s="37"/>
      <c r="AI94" s="38">
        <f t="shared" ca="1" si="36"/>
        <v>0</v>
      </c>
      <c r="AJ94" s="39">
        <v>1</v>
      </c>
      <c r="AK94" s="71">
        <v>128.0044</v>
      </c>
      <c r="AL94" s="41">
        <v>128</v>
      </c>
      <c r="AM94" s="32">
        <v>256</v>
      </c>
      <c r="AN94" s="41" t="str">
        <f t="shared" si="37"/>
        <v>-</v>
      </c>
      <c r="AO94" s="41" t="str">
        <f t="shared" si="38"/>
        <v>-</v>
      </c>
      <c r="AP94" s="41" t="str">
        <f t="shared" si="39"/>
        <v>-</v>
      </c>
      <c r="AQ94" s="39"/>
      <c r="AR94" s="39"/>
      <c r="AS94" s="39"/>
      <c r="AT94" s="30"/>
      <c r="AU94" s="26"/>
      <c r="AV94" s="1"/>
    </row>
    <row r="95" spans="1:48" x14ac:dyDescent="0.2">
      <c r="A95" s="1">
        <v>31</v>
      </c>
      <c r="B95" s="1">
        <v>31</v>
      </c>
      <c r="C95" s="1" t="s">
        <v>315</v>
      </c>
      <c r="D95" s="29" t="s">
        <v>63</v>
      </c>
      <c r="E95" s="29"/>
      <c r="F95" s="27"/>
      <c r="G95" s="27"/>
      <c r="H95" s="27"/>
      <c r="I95" s="27">
        <v>111</v>
      </c>
      <c r="J95" s="27"/>
      <c r="K95" s="32">
        <f t="shared" si="27"/>
        <v>111</v>
      </c>
      <c r="L95" s="32" t="s">
        <v>1133</v>
      </c>
      <c r="M95" s="40"/>
      <c r="N95" s="33">
        <f t="shared" si="28"/>
        <v>111.0089</v>
      </c>
      <c r="O95" s="32">
        <f t="shared" si="29"/>
        <v>1</v>
      </c>
      <c r="P95" s="32" t="str">
        <f t="shared" ca="1" si="30"/>
        <v>Y</v>
      </c>
      <c r="Q95" s="34" t="s">
        <v>97</v>
      </c>
      <c r="R95" s="35">
        <f t="shared" si="31"/>
        <v>0</v>
      </c>
      <c r="S95" s="36">
        <f t="shared" si="32"/>
        <v>111.11099999999999</v>
      </c>
      <c r="T95" s="36">
        <f t="shared" si="33"/>
        <v>111.111</v>
      </c>
      <c r="U95" s="35">
        <f t="shared" si="34"/>
        <v>0</v>
      </c>
      <c r="V95" s="35">
        <f t="shared" si="35"/>
        <v>111.1199</v>
      </c>
      <c r="W95" s="29">
        <v>111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D95" s="37"/>
      <c r="AE95" s="37"/>
      <c r="AF95" s="37"/>
      <c r="AG95" s="37"/>
      <c r="AH95" s="37"/>
      <c r="AI95" s="38">
        <f t="shared" ca="1" si="36"/>
        <v>0</v>
      </c>
      <c r="AJ95" s="39"/>
      <c r="AK95" s="71"/>
      <c r="AL95" s="41"/>
      <c r="AM95" s="32"/>
      <c r="AN95" s="41" t="str">
        <f t="shared" si="37"/>
        <v>-</v>
      </c>
      <c r="AO95" s="41" t="str">
        <f t="shared" si="38"/>
        <v>-</v>
      </c>
      <c r="AP95" s="41" t="str">
        <f t="shared" si="39"/>
        <v>-</v>
      </c>
      <c r="AQ95" s="39"/>
      <c r="AR95" s="39"/>
      <c r="AS95" s="39"/>
      <c r="AT95" s="30"/>
      <c r="AU95" s="26"/>
      <c r="AV95" s="1"/>
    </row>
    <row r="96" spans="1:48" x14ac:dyDescent="0.2">
      <c r="A96" s="1">
        <v>32</v>
      </c>
      <c r="B96" s="1">
        <v>32</v>
      </c>
      <c r="C96" s="1" t="s">
        <v>693</v>
      </c>
      <c r="D96" s="29" t="s">
        <v>19</v>
      </c>
      <c r="E96" s="29"/>
      <c r="F96" s="27">
        <v>101</v>
      </c>
      <c r="G96" s="27"/>
      <c r="H96" s="27"/>
      <c r="I96" s="27"/>
      <c r="J96" s="27"/>
      <c r="K96" s="32">
        <f t="shared" si="27"/>
        <v>101</v>
      </c>
      <c r="L96" s="32" t="s">
        <v>1133</v>
      </c>
      <c r="M96" s="40"/>
      <c r="N96" s="33">
        <f t="shared" si="28"/>
        <v>101.009</v>
      </c>
      <c r="O96" s="32">
        <f t="shared" si="29"/>
        <v>1</v>
      </c>
      <c r="P96" s="32">
        <f t="shared" ca="1" si="30"/>
        <v>0</v>
      </c>
      <c r="Q96" s="34" t="s">
        <v>97</v>
      </c>
      <c r="R96" s="35">
        <f t="shared" si="31"/>
        <v>0</v>
      </c>
      <c r="S96" s="36">
        <f t="shared" si="32"/>
        <v>101.10099999999998</v>
      </c>
      <c r="T96" s="36">
        <f t="shared" si="33"/>
        <v>101.101</v>
      </c>
      <c r="U96" s="35">
        <f t="shared" si="34"/>
        <v>0</v>
      </c>
      <c r="V96" s="35">
        <f t="shared" si="35"/>
        <v>101.11</v>
      </c>
      <c r="W96" s="29">
        <v>101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D96" s="37">
        <v>0</v>
      </c>
      <c r="AE96" s="37">
        <v>0</v>
      </c>
      <c r="AF96" s="37">
        <v>0</v>
      </c>
      <c r="AG96" s="37">
        <v>0</v>
      </c>
      <c r="AH96" s="37"/>
      <c r="AI96" s="38">
        <f t="shared" ca="1" si="36"/>
        <v>0</v>
      </c>
      <c r="AJ96" s="39">
        <v>1</v>
      </c>
      <c r="AK96" s="71">
        <v>101.0016</v>
      </c>
      <c r="AL96" s="41">
        <v>101</v>
      </c>
      <c r="AM96" s="32">
        <v>202</v>
      </c>
      <c r="AN96" s="41" t="str">
        <f t="shared" si="37"/>
        <v>-</v>
      </c>
      <c r="AO96" s="41" t="str">
        <f t="shared" si="38"/>
        <v>-</v>
      </c>
      <c r="AP96" s="41" t="str">
        <f t="shared" si="39"/>
        <v>-</v>
      </c>
      <c r="AQ96" s="39"/>
      <c r="AR96" s="39"/>
      <c r="AS96" s="39"/>
      <c r="AT96" s="30"/>
      <c r="AU96" s="26"/>
      <c r="AV96" s="1"/>
    </row>
    <row r="97" spans="1:48" x14ac:dyDescent="0.2">
      <c r="A97" s="1">
        <v>33</v>
      </c>
      <c r="B97" s="1">
        <v>33</v>
      </c>
      <c r="C97" s="1" t="s">
        <v>694</v>
      </c>
      <c r="D97" s="29" t="s">
        <v>124</v>
      </c>
      <c r="E97" s="29">
        <v>87</v>
      </c>
      <c r="F97" s="27"/>
      <c r="G97" s="27"/>
      <c r="H97" s="27"/>
      <c r="I97" s="27"/>
      <c r="J97" s="27"/>
      <c r="K97" s="32">
        <f t="shared" si="27"/>
        <v>87</v>
      </c>
      <c r="L97" s="32" t="s">
        <v>1133</v>
      </c>
      <c r="M97" s="40"/>
      <c r="N97" s="33">
        <f t="shared" si="28"/>
        <v>87.009100000000004</v>
      </c>
      <c r="O97" s="32">
        <f t="shared" si="29"/>
        <v>1</v>
      </c>
      <c r="P97" s="32">
        <f t="shared" ca="1" si="30"/>
        <v>0</v>
      </c>
      <c r="Q97" s="34" t="s">
        <v>97</v>
      </c>
      <c r="R97" s="35">
        <f t="shared" si="31"/>
        <v>0</v>
      </c>
      <c r="S97" s="36">
        <f t="shared" si="32"/>
        <v>87.086999999999989</v>
      </c>
      <c r="T97" s="36">
        <f t="shared" si="33"/>
        <v>87.087000000000003</v>
      </c>
      <c r="U97" s="35">
        <f t="shared" si="34"/>
        <v>0</v>
      </c>
      <c r="V97" s="35">
        <f t="shared" si="35"/>
        <v>87.096100000000007</v>
      </c>
      <c r="W97" s="29">
        <v>87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D97" s="37">
        <v>0</v>
      </c>
      <c r="AE97" s="37">
        <v>0</v>
      </c>
      <c r="AF97" s="37">
        <v>0</v>
      </c>
      <c r="AG97" s="37">
        <v>0</v>
      </c>
      <c r="AH97" s="37"/>
      <c r="AI97" s="38">
        <f t="shared" ca="1" si="36"/>
        <v>0</v>
      </c>
      <c r="AJ97" s="39">
        <v>1</v>
      </c>
      <c r="AK97" s="71">
        <v>87.078400000000002</v>
      </c>
      <c r="AL97" s="41">
        <v>87</v>
      </c>
      <c r="AM97" s="32">
        <v>174</v>
      </c>
      <c r="AN97" s="41" t="str">
        <f t="shared" si="37"/>
        <v>-</v>
      </c>
      <c r="AO97" s="41" t="str">
        <f t="shared" si="38"/>
        <v>-</v>
      </c>
      <c r="AP97" s="41" t="str">
        <f t="shared" si="39"/>
        <v>-</v>
      </c>
      <c r="AQ97" s="39"/>
      <c r="AR97" s="39"/>
      <c r="AS97" s="39"/>
      <c r="AT97" s="30"/>
      <c r="AU97" s="26"/>
      <c r="AV97" s="1"/>
    </row>
    <row r="98" spans="1:48" ht="5.0999999999999996" customHeight="1" x14ac:dyDescent="0.2">
      <c r="A98" s="27"/>
      <c r="B98" s="27"/>
      <c r="D98" s="56"/>
      <c r="E98" s="56"/>
      <c r="F98" s="56"/>
      <c r="G98" s="56"/>
      <c r="H98" s="56"/>
      <c r="I98" s="56"/>
      <c r="J98" s="56"/>
      <c r="K98" s="32"/>
      <c r="L98" s="27"/>
      <c r="M98" s="27"/>
      <c r="N98" s="42"/>
      <c r="O98" s="27"/>
      <c r="P98" s="27"/>
      <c r="R98" s="65"/>
      <c r="S98" s="65"/>
      <c r="T98" s="65"/>
      <c r="U98" s="65"/>
      <c r="V98" s="35"/>
      <c r="W98" s="65"/>
      <c r="X98" s="65"/>
      <c r="Y98" s="65"/>
      <c r="Z98" s="65"/>
      <c r="AA98" s="65"/>
      <c r="AB98" s="65"/>
      <c r="AI98" s="26"/>
      <c r="AJ98" s="26"/>
      <c r="AK98" s="26"/>
      <c r="AM98" s="26"/>
      <c r="AN98" s="41"/>
      <c r="AO98" s="41"/>
      <c r="AP98" s="41"/>
      <c r="AQ98" s="41"/>
      <c r="AR98" s="41"/>
      <c r="AS98" s="41"/>
      <c r="AT98" s="30"/>
      <c r="AU98" s="26"/>
      <c r="AV98" s="1"/>
    </row>
    <row r="99" spans="1:48" x14ac:dyDescent="0.2">
      <c r="D99" s="27"/>
      <c r="E99" s="27"/>
      <c r="F99" s="27"/>
      <c r="G99" s="27"/>
      <c r="H99" s="27"/>
      <c r="I99" s="27"/>
      <c r="J99" s="27"/>
      <c r="K99" s="32"/>
      <c r="L99" s="27"/>
      <c r="M99" s="27"/>
      <c r="N99" s="42"/>
      <c r="O99" s="27"/>
      <c r="P99" s="27"/>
      <c r="R99" s="62"/>
      <c r="S99" s="62"/>
      <c r="T99" s="62"/>
      <c r="U99" s="62"/>
      <c r="V99" s="35"/>
      <c r="W99" s="62"/>
      <c r="X99" s="62"/>
      <c r="Y99" s="62"/>
      <c r="Z99" s="62"/>
      <c r="AA99" s="62"/>
      <c r="AB99" s="62"/>
      <c r="AI99" s="26"/>
      <c r="AJ99" s="26"/>
      <c r="AK99" s="26"/>
      <c r="AM99" s="26"/>
      <c r="AN99" s="41"/>
      <c r="AO99" s="41"/>
      <c r="AP99" s="41"/>
      <c r="AQ99" s="41"/>
      <c r="AR99" s="41"/>
      <c r="AS99" s="41"/>
      <c r="AT99" s="30"/>
      <c r="AU99" s="26"/>
      <c r="AV99" s="1"/>
    </row>
    <row r="100" spans="1:48" x14ac:dyDescent="0.2">
      <c r="C100" s="26" t="s">
        <v>133</v>
      </c>
      <c r="D100" s="27"/>
      <c r="E100" s="27"/>
      <c r="F100" s="27"/>
      <c r="G100" s="27"/>
      <c r="H100" s="27"/>
      <c r="I100" s="27"/>
      <c r="J100" s="27"/>
      <c r="K100" s="32"/>
      <c r="L100" s="27"/>
      <c r="M100" s="27"/>
      <c r="N100" s="42"/>
      <c r="O100" s="27"/>
      <c r="P100" s="27"/>
      <c r="Q100" s="56" t="str">
        <f>C100</f>
        <v>F45</v>
      </c>
      <c r="R100" s="62"/>
      <c r="S100" s="62"/>
      <c r="T100" s="62"/>
      <c r="U100" s="62"/>
      <c r="V100" s="35"/>
      <c r="W100" s="65"/>
      <c r="X100" s="62"/>
      <c r="Y100" s="62"/>
      <c r="Z100" s="62"/>
      <c r="AA100" s="62"/>
      <c r="AB100" s="62"/>
      <c r="AI100" s="26"/>
      <c r="AJ100" s="26"/>
      <c r="AK100" s="26"/>
      <c r="AM100" s="26"/>
      <c r="AN100" s="41"/>
      <c r="AO100" s="41"/>
      <c r="AP100" s="41"/>
      <c r="AQ100" s="39">
        <v>586</v>
      </c>
      <c r="AR100" s="39">
        <v>572</v>
      </c>
      <c r="AS100" s="39">
        <v>556</v>
      </c>
      <c r="AT100" s="30"/>
      <c r="AU100" s="26"/>
      <c r="AV100" s="1"/>
    </row>
    <row r="101" spans="1:48" x14ac:dyDescent="0.2">
      <c r="A101" s="1">
        <v>1</v>
      </c>
      <c r="B101" s="1">
        <v>1</v>
      </c>
      <c r="C101" s="1" t="s">
        <v>695</v>
      </c>
      <c r="D101" s="29" t="s">
        <v>124</v>
      </c>
      <c r="E101" s="29">
        <v>195</v>
      </c>
      <c r="F101" s="27">
        <v>196</v>
      </c>
      <c r="G101" s="27">
        <v>195</v>
      </c>
      <c r="H101" s="27"/>
      <c r="I101" s="27"/>
      <c r="J101" s="27"/>
      <c r="K101" s="32">
        <f t="shared" ref="K101:K134" si="40"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586</v>
      </c>
      <c r="L101" s="32" t="s">
        <v>1133</v>
      </c>
      <c r="M101" s="40" t="s">
        <v>696</v>
      </c>
      <c r="N101" s="33">
        <f t="shared" ref="N101:N134" si="41">K101+(ROW(K101)-ROW(K$6))/10000</f>
        <v>586.0095</v>
      </c>
      <c r="O101" s="32">
        <f t="shared" ref="O101:O134" si="42">COUNT(E101:J101)</f>
        <v>3</v>
      </c>
      <c r="P101" s="32">
        <f t="shared" ref="P101:P134" ca="1" si="43">IF(AND(O101=1,OFFSET(D101,0,P$3)&gt;0),"Y",0)</f>
        <v>0</v>
      </c>
      <c r="Q101" s="34" t="s">
        <v>133</v>
      </c>
      <c r="R101" s="35">
        <f t="shared" ref="R101:R134" si="44">1-(Q101=Q100)</f>
        <v>0</v>
      </c>
      <c r="S101" s="36">
        <f t="shared" ref="S101:S134" si="45">IFERROR(LARGE(E101:J101,1),0)*1.001+IF($D$5&gt;=2,IFERROR(LARGE(E101:J101,2),0),0)*1.0001+IF($D$5&gt;=3,IFERROR(LARGE(E101:J101,3),0),0)*1.00001+IF($D$5&gt;=4,IFERROR(LARGE(E101:J101,4),0),0)*1.000001+IF($D$5&gt;=5,IFERROR(LARGE(E101:J101,5),0),0)*1.0000001+IF($D$5&gt;=6,IFERROR(LARGE(E101:J101,6),0),0)*1.00000001</f>
        <v>586.21744999999999</v>
      </c>
      <c r="T101" s="36">
        <f t="shared" ref="T101:T134" si="46">K101+W101/1000+IF($D$5&gt;=2,X101/10000,0)+IF($D$5&gt;=3,Y101/100000,0)+IF($D$5&gt;=4,Z101/1000000,0)+IF($D$5&gt;=5,AA101/10000000,0)+IF($D$5&gt;=6,AB101/100000000,0)</f>
        <v>586.21744999999999</v>
      </c>
      <c r="U101" s="35">
        <f t="shared" ref="U101:U134" si="47">1-(S101=T101)</f>
        <v>0</v>
      </c>
      <c r="V101" s="35">
        <f t="shared" ref="V101:V134" si="48">N101+W101/1000+X101/10000+Y101/100000+Z101/1000000+AA101/10000000+AB101/100000000</f>
        <v>586.22694999999999</v>
      </c>
      <c r="W101" s="29">
        <v>196</v>
      </c>
      <c r="X101" s="27">
        <v>195</v>
      </c>
      <c r="Y101" s="27">
        <v>195</v>
      </c>
      <c r="Z101" s="27">
        <v>0</v>
      </c>
      <c r="AA101" s="27">
        <v>0</v>
      </c>
      <c r="AB101" s="27">
        <v>0</v>
      </c>
      <c r="AD101" s="37">
        <v>0</v>
      </c>
      <c r="AE101" s="37">
        <v>0</v>
      </c>
      <c r="AF101" s="37">
        <v>0</v>
      </c>
      <c r="AG101" s="37">
        <v>0</v>
      </c>
      <c r="AH101" s="37"/>
      <c r="AI101" s="38">
        <f t="shared" ref="AI101:AI134" ca="1" si="49">OFFSET(E101,0,AI$5-1)</f>
        <v>195</v>
      </c>
      <c r="AJ101" s="39">
        <v>3</v>
      </c>
      <c r="AK101" s="71">
        <v>586.20754999999997</v>
      </c>
      <c r="AL101" s="41">
        <v>196</v>
      </c>
      <c r="AM101" s="32">
        <v>587</v>
      </c>
      <c r="AN101" s="41" t="str">
        <f t="shared" ref="AN101:AN134" si="50">IF(AND($AD101="Query O/s",AQ101&lt;&gt;""),AQ101,"-")</f>
        <v>-</v>
      </c>
      <c r="AO101" s="41" t="str">
        <f t="shared" ref="AO101:AO134" si="51">IF(AND($AD101="Query O/s",AR101&lt;&gt;""),AR101,"-")</f>
        <v>-</v>
      </c>
      <c r="AP101" s="41" t="str">
        <f t="shared" ref="AP101:AP134" si="52">IF(AND($AD101="Query O/s",AS101&lt;&gt;""),AS101,"-")</f>
        <v>-</v>
      </c>
      <c r="AQ101" s="39" t="s">
        <v>696</v>
      </c>
      <c r="AR101" s="39"/>
      <c r="AS101" s="39"/>
      <c r="AT101" s="30"/>
      <c r="AU101" s="26"/>
      <c r="AV101" s="1"/>
    </row>
    <row r="102" spans="1:48" x14ac:dyDescent="0.2">
      <c r="A102" s="1">
        <v>2</v>
      </c>
      <c r="B102" s="1">
        <v>2</v>
      </c>
      <c r="C102" s="1" t="s">
        <v>697</v>
      </c>
      <c r="D102" s="29" t="s">
        <v>63</v>
      </c>
      <c r="E102" s="29">
        <v>192</v>
      </c>
      <c r="F102" s="27">
        <v>188</v>
      </c>
      <c r="G102" s="27">
        <v>190</v>
      </c>
      <c r="H102" s="27">
        <v>190</v>
      </c>
      <c r="I102" s="27"/>
      <c r="J102" s="27"/>
      <c r="K102" s="32">
        <f t="shared" si="40"/>
        <v>572</v>
      </c>
      <c r="L102" s="32" t="s">
        <v>1133</v>
      </c>
      <c r="M102" s="40" t="s">
        <v>698</v>
      </c>
      <c r="N102" s="33">
        <f t="shared" si="41"/>
        <v>572.00959999999998</v>
      </c>
      <c r="O102" s="32">
        <f t="shared" si="42"/>
        <v>4</v>
      </c>
      <c r="P102" s="32">
        <f t="shared" ca="1" si="43"/>
        <v>0</v>
      </c>
      <c r="Q102" s="34" t="s">
        <v>133</v>
      </c>
      <c r="R102" s="35">
        <f t="shared" si="44"/>
        <v>0</v>
      </c>
      <c r="S102" s="36">
        <f t="shared" si="45"/>
        <v>572.21289999999999</v>
      </c>
      <c r="T102" s="36">
        <f t="shared" si="46"/>
        <v>572.21289999999999</v>
      </c>
      <c r="U102" s="35">
        <f t="shared" si="47"/>
        <v>0</v>
      </c>
      <c r="V102" s="35">
        <f t="shared" si="48"/>
        <v>572.22268799999995</v>
      </c>
      <c r="W102" s="29">
        <v>192</v>
      </c>
      <c r="X102" s="27">
        <v>190</v>
      </c>
      <c r="Y102" s="27">
        <v>190</v>
      </c>
      <c r="Z102" s="27">
        <v>188</v>
      </c>
      <c r="AA102" s="27">
        <v>0</v>
      </c>
      <c r="AB102" s="27">
        <v>0</v>
      </c>
      <c r="AD102" s="37">
        <v>0</v>
      </c>
      <c r="AE102" s="37">
        <v>0</v>
      </c>
      <c r="AF102" s="37">
        <v>0</v>
      </c>
      <c r="AG102" s="37">
        <v>0</v>
      </c>
      <c r="AH102" s="37"/>
      <c r="AI102" s="38">
        <f t="shared" ca="1" si="49"/>
        <v>190</v>
      </c>
      <c r="AJ102" s="39">
        <v>4</v>
      </c>
      <c r="AK102" s="71">
        <v>572.20379000000003</v>
      </c>
      <c r="AL102" s="41">
        <v>192</v>
      </c>
      <c r="AM102" s="32">
        <v>574</v>
      </c>
      <c r="AN102" s="41" t="str">
        <f t="shared" si="50"/>
        <v>-</v>
      </c>
      <c r="AO102" s="41" t="str">
        <f t="shared" si="51"/>
        <v>-</v>
      </c>
      <c r="AP102" s="41" t="str">
        <f t="shared" si="52"/>
        <v>-</v>
      </c>
      <c r="AQ102" s="39"/>
      <c r="AR102" s="39" t="s">
        <v>698</v>
      </c>
      <c r="AS102" s="39"/>
      <c r="AT102" s="30"/>
      <c r="AU102" s="26"/>
      <c r="AV102" s="1"/>
    </row>
    <row r="103" spans="1:48" x14ac:dyDescent="0.2">
      <c r="A103" s="1">
        <v>3</v>
      </c>
      <c r="B103" s="1">
        <v>3</v>
      </c>
      <c r="C103" s="1" t="s">
        <v>136</v>
      </c>
      <c r="D103" s="29" t="s">
        <v>49</v>
      </c>
      <c r="E103" s="29">
        <v>186</v>
      </c>
      <c r="F103" s="27">
        <v>191</v>
      </c>
      <c r="G103" s="27">
        <v>179</v>
      </c>
      <c r="H103" s="27">
        <v>178</v>
      </c>
      <c r="I103" s="27">
        <v>189</v>
      </c>
      <c r="J103" s="27"/>
      <c r="K103" s="32">
        <f t="shared" si="40"/>
        <v>566</v>
      </c>
      <c r="L103" s="32" t="s">
        <v>1133</v>
      </c>
      <c r="M103" s="40" t="s">
        <v>699</v>
      </c>
      <c r="N103" s="33">
        <f t="shared" si="41"/>
        <v>566.00969999999995</v>
      </c>
      <c r="O103" s="32">
        <f t="shared" si="42"/>
        <v>5</v>
      </c>
      <c r="P103" s="32">
        <f t="shared" ca="1" si="43"/>
        <v>0</v>
      </c>
      <c r="Q103" s="34" t="s">
        <v>133</v>
      </c>
      <c r="R103" s="35">
        <f t="shared" si="44"/>
        <v>0</v>
      </c>
      <c r="S103" s="36">
        <f t="shared" si="45"/>
        <v>566.21175999999991</v>
      </c>
      <c r="T103" s="36">
        <f t="shared" si="46"/>
        <v>566.21176000000003</v>
      </c>
      <c r="U103" s="35">
        <f t="shared" si="47"/>
        <v>0</v>
      </c>
      <c r="V103" s="35">
        <f t="shared" si="48"/>
        <v>566.22165680000001</v>
      </c>
      <c r="W103" s="29">
        <v>191</v>
      </c>
      <c r="X103" s="27">
        <v>189</v>
      </c>
      <c r="Y103" s="27">
        <v>186</v>
      </c>
      <c r="Z103" s="27">
        <v>179</v>
      </c>
      <c r="AA103" s="27">
        <v>178</v>
      </c>
      <c r="AB103" s="27">
        <v>0</v>
      </c>
      <c r="AD103" s="37">
        <v>0</v>
      </c>
      <c r="AE103" s="37">
        <v>0</v>
      </c>
      <c r="AF103" s="37">
        <v>0</v>
      </c>
      <c r="AG103" s="37">
        <v>0</v>
      </c>
      <c r="AH103" s="37"/>
      <c r="AI103" s="38">
        <f t="shared" ca="1" si="49"/>
        <v>179</v>
      </c>
      <c r="AJ103" s="39">
        <v>4</v>
      </c>
      <c r="AK103" s="71">
        <v>556.19786800000008</v>
      </c>
      <c r="AL103" s="41">
        <v>191</v>
      </c>
      <c r="AM103" s="32">
        <v>568</v>
      </c>
      <c r="AN103" s="41" t="str">
        <f t="shared" si="50"/>
        <v>-</v>
      </c>
      <c r="AO103" s="41" t="str">
        <f t="shared" si="51"/>
        <v>-</v>
      </c>
      <c r="AP103" s="41" t="str">
        <f t="shared" si="52"/>
        <v>-</v>
      </c>
      <c r="AQ103" s="39"/>
      <c r="AR103" s="39"/>
      <c r="AS103" s="39" t="s">
        <v>699</v>
      </c>
      <c r="AT103" s="30"/>
      <c r="AU103" s="26"/>
      <c r="AV103" s="1"/>
    </row>
    <row r="104" spans="1:48" x14ac:dyDescent="0.2">
      <c r="A104" s="1">
        <v>4</v>
      </c>
      <c r="B104" s="1" t="s">
        <v>38</v>
      </c>
      <c r="C104" s="1" t="s">
        <v>139</v>
      </c>
      <c r="D104" s="29" t="s">
        <v>92</v>
      </c>
      <c r="E104" s="29">
        <v>187</v>
      </c>
      <c r="F104" s="27"/>
      <c r="G104" s="27">
        <v>189</v>
      </c>
      <c r="H104" s="27"/>
      <c r="I104" s="27">
        <v>188</v>
      </c>
      <c r="J104" s="27"/>
      <c r="K104" s="32">
        <f t="shared" si="40"/>
        <v>564</v>
      </c>
      <c r="L104" s="32" t="s">
        <v>1200</v>
      </c>
      <c r="M104" s="40"/>
      <c r="N104" s="33">
        <f t="shared" si="41"/>
        <v>564.00980000000004</v>
      </c>
      <c r="O104" s="32">
        <f t="shared" si="42"/>
        <v>3</v>
      </c>
      <c r="P104" s="32">
        <f t="shared" ca="1" si="43"/>
        <v>0</v>
      </c>
      <c r="Q104" s="34" t="s">
        <v>133</v>
      </c>
      <c r="R104" s="35">
        <f t="shared" si="44"/>
        <v>0</v>
      </c>
      <c r="S104" s="36">
        <f t="shared" si="45"/>
        <v>564.20967000000007</v>
      </c>
      <c r="T104" s="36">
        <f t="shared" si="46"/>
        <v>564.20967000000007</v>
      </c>
      <c r="U104" s="35">
        <f t="shared" si="47"/>
        <v>0</v>
      </c>
      <c r="V104" s="35">
        <f t="shared" si="48"/>
        <v>564.21947000000011</v>
      </c>
      <c r="W104" s="29">
        <v>189</v>
      </c>
      <c r="X104" s="27">
        <v>188</v>
      </c>
      <c r="Y104" s="27">
        <v>187</v>
      </c>
      <c r="Z104" s="27">
        <v>0</v>
      </c>
      <c r="AA104" s="27">
        <v>0</v>
      </c>
      <c r="AB104" s="27">
        <v>0</v>
      </c>
      <c r="AD104" s="37">
        <v>0</v>
      </c>
      <c r="AE104" s="37">
        <v>0</v>
      </c>
      <c r="AF104" s="37">
        <v>0</v>
      </c>
      <c r="AG104" s="37">
        <v>0</v>
      </c>
      <c r="AH104" s="37"/>
      <c r="AI104" s="38">
        <f t="shared" ca="1" si="49"/>
        <v>189</v>
      </c>
      <c r="AJ104" s="39">
        <v>2</v>
      </c>
      <c r="AK104" s="71">
        <v>376.17878999999999</v>
      </c>
      <c r="AL104" s="41">
        <v>189</v>
      </c>
      <c r="AM104" s="32">
        <v>0</v>
      </c>
      <c r="AN104" s="41" t="str">
        <f t="shared" si="50"/>
        <v>-</v>
      </c>
      <c r="AO104" s="41" t="str">
        <f t="shared" si="51"/>
        <v>-</v>
      </c>
      <c r="AP104" s="41" t="str">
        <f t="shared" si="52"/>
        <v>-</v>
      </c>
      <c r="AQ104" s="39"/>
      <c r="AR104" s="39"/>
      <c r="AS104" s="39"/>
      <c r="AT104" s="30"/>
      <c r="AU104" s="26"/>
      <c r="AV104" s="1"/>
    </row>
    <row r="105" spans="1:48" x14ac:dyDescent="0.2">
      <c r="A105" s="1">
        <v>5</v>
      </c>
      <c r="B105" s="1">
        <v>4</v>
      </c>
      <c r="C105" s="1" t="s">
        <v>169</v>
      </c>
      <c r="D105" s="29" t="s">
        <v>124</v>
      </c>
      <c r="E105" s="29">
        <v>169</v>
      </c>
      <c r="F105" s="27">
        <v>173</v>
      </c>
      <c r="G105" s="27">
        <v>158</v>
      </c>
      <c r="H105" s="27">
        <v>175</v>
      </c>
      <c r="I105" s="27">
        <v>184</v>
      </c>
      <c r="J105" s="27"/>
      <c r="K105" s="32">
        <f t="shared" si="40"/>
        <v>532</v>
      </c>
      <c r="L105" s="32" t="s">
        <v>1133</v>
      </c>
      <c r="M105" s="40" t="s">
        <v>700</v>
      </c>
      <c r="N105" s="33">
        <f t="shared" si="41"/>
        <v>532.00990000000002</v>
      </c>
      <c r="O105" s="32">
        <f t="shared" si="42"/>
        <v>5</v>
      </c>
      <c r="P105" s="32">
        <f t="shared" ca="1" si="43"/>
        <v>0</v>
      </c>
      <c r="Q105" s="34" t="s">
        <v>133</v>
      </c>
      <c r="R105" s="35">
        <f t="shared" si="44"/>
        <v>0</v>
      </c>
      <c r="S105" s="36">
        <f t="shared" si="45"/>
        <v>532.20322999999996</v>
      </c>
      <c r="T105" s="36">
        <f t="shared" si="46"/>
        <v>532.20322999999996</v>
      </c>
      <c r="U105" s="35">
        <f t="shared" si="47"/>
        <v>0</v>
      </c>
      <c r="V105" s="35">
        <f t="shared" si="48"/>
        <v>532.21331480000003</v>
      </c>
      <c r="W105" s="29">
        <v>184</v>
      </c>
      <c r="X105" s="27">
        <v>175</v>
      </c>
      <c r="Y105" s="27">
        <v>173</v>
      </c>
      <c r="Z105" s="27">
        <v>169</v>
      </c>
      <c r="AA105" s="27">
        <v>158</v>
      </c>
      <c r="AB105" s="27">
        <v>0</v>
      </c>
      <c r="AD105" s="37">
        <v>0</v>
      </c>
      <c r="AE105" s="37">
        <v>0</v>
      </c>
      <c r="AF105" s="37">
        <v>0</v>
      </c>
      <c r="AG105" s="37">
        <v>0</v>
      </c>
      <c r="AH105" s="37"/>
      <c r="AI105" s="38">
        <f t="shared" ca="1" si="49"/>
        <v>158</v>
      </c>
      <c r="AJ105" s="39">
        <v>4</v>
      </c>
      <c r="AK105" s="71">
        <v>517.17890799999998</v>
      </c>
      <c r="AL105" s="41">
        <v>175</v>
      </c>
      <c r="AM105" s="32">
        <v>523</v>
      </c>
      <c r="AN105" s="41" t="str">
        <f t="shared" si="50"/>
        <v>-</v>
      </c>
      <c r="AO105" s="41" t="str">
        <f t="shared" si="51"/>
        <v>-</v>
      </c>
      <c r="AP105" s="41" t="str">
        <f t="shared" si="52"/>
        <v>-</v>
      </c>
      <c r="AQ105" s="39"/>
      <c r="AR105" s="39"/>
      <c r="AS105" s="39"/>
      <c r="AT105" s="30"/>
      <c r="AU105" s="26"/>
      <c r="AV105" s="1"/>
    </row>
    <row r="106" spans="1:48" x14ac:dyDescent="0.2">
      <c r="A106" s="1">
        <v>6</v>
      </c>
      <c r="B106" s="1">
        <v>5</v>
      </c>
      <c r="C106" s="1" t="s">
        <v>701</v>
      </c>
      <c r="D106" s="29" t="s">
        <v>34</v>
      </c>
      <c r="E106" s="29">
        <v>176</v>
      </c>
      <c r="F106" s="27"/>
      <c r="G106" s="27">
        <v>160</v>
      </c>
      <c r="H106" s="27">
        <v>160</v>
      </c>
      <c r="I106" s="27"/>
      <c r="J106" s="27"/>
      <c r="K106" s="32">
        <f t="shared" si="40"/>
        <v>496</v>
      </c>
      <c r="L106" s="32" t="s">
        <v>1133</v>
      </c>
      <c r="M106" s="40"/>
      <c r="N106" s="33">
        <f t="shared" si="41"/>
        <v>496.01</v>
      </c>
      <c r="O106" s="32">
        <f t="shared" si="42"/>
        <v>3</v>
      </c>
      <c r="P106" s="32">
        <f t="shared" ca="1" si="43"/>
        <v>0</v>
      </c>
      <c r="Q106" s="34" t="s">
        <v>133</v>
      </c>
      <c r="R106" s="35">
        <f t="shared" si="44"/>
        <v>0</v>
      </c>
      <c r="S106" s="36">
        <f t="shared" si="45"/>
        <v>496.1936</v>
      </c>
      <c r="T106" s="36">
        <f t="shared" si="46"/>
        <v>496.1936</v>
      </c>
      <c r="U106" s="35">
        <f t="shared" si="47"/>
        <v>0</v>
      </c>
      <c r="V106" s="35">
        <f t="shared" si="48"/>
        <v>496.20359999999999</v>
      </c>
      <c r="W106" s="29">
        <v>176</v>
      </c>
      <c r="X106" s="27">
        <v>160</v>
      </c>
      <c r="Y106" s="27">
        <v>160</v>
      </c>
      <c r="Z106" s="27">
        <v>0</v>
      </c>
      <c r="AA106" s="27">
        <v>0</v>
      </c>
      <c r="AB106" s="27">
        <v>0</v>
      </c>
      <c r="AD106" s="37">
        <v>0</v>
      </c>
      <c r="AE106" s="37">
        <v>0</v>
      </c>
      <c r="AF106" s="37">
        <v>0</v>
      </c>
      <c r="AG106" s="37">
        <v>0</v>
      </c>
      <c r="AH106" s="37"/>
      <c r="AI106" s="38">
        <f t="shared" ca="1" si="49"/>
        <v>160</v>
      </c>
      <c r="AJ106" s="39">
        <v>3</v>
      </c>
      <c r="AK106" s="71">
        <v>496.16835999999995</v>
      </c>
      <c r="AL106" s="41">
        <v>176</v>
      </c>
      <c r="AM106" s="32">
        <v>512</v>
      </c>
      <c r="AN106" s="41" t="str">
        <f t="shared" si="50"/>
        <v>-</v>
      </c>
      <c r="AO106" s="41" t="str">
        <f t="shared" si="51"/>
        <v>-</v>
      </c>
      <c r="AP106" s="41" t="str">
        <f t="shared" si="52"/>
        <v>-</v>
      </c>
      <c r="AQ106" s="39"/>
      <c r="AR106" s="39"/>
      <c r="AS106" s="39"/>
      <c r="AT106" s="30"/>
      <c r="AU106" s="26"/>
      <c r="AV106" s="1"/>
    </row>
    <row r="107" spans="1:48" x14ac:dyDescent="0.2">
      <c r="A107" s="1">
        <v>7</v>
      </c>
      <c r="B107" s="1">
        <v>6</v>
      </c>
      <c r="C107" s="1" t="s">
        <v>702</v>
      </c>
      <c r="D107" s="29" t="s">
        <v>167</v>
      </c>
      <c r="E107" s="29"/>
      <c r="F107" s="27">
        <v>161</v>
      </c>
      <c r="G107" s="27">
        <v>154</v>
      </c>
      <c r="H107" s="27">
        <v>174</v>
      </c>
      <c r="I107" s="27"/>
      <c r="J107" s="27"/>
      <c r="K107" s="32">
        <f t="shared" si="40"/>
        <v>489</v>
      </c>
      <c r="L107" s="32" t="s">
        <v>1133</v>
      </c>
      <c r="M107" s="40"/>
      <c r="N107" s="33">
        <f t="shared" si="41"/>
        <v>489.01010000000002</v>
      </c>
      <c r="O107" s="32">
        <f t="shared" si="42"/>
        <v>3</v>
      </c>
      <c r="P107" s="32">
        <f t="shared" ca="1" si="43"/>
        <v>0</v>
      </c>
      <c r="Q107" s="34" t="s">
        <v>133</v>
      </c>
      <c r="R107" s="35">
        <f t="shared" si="44"/>
        <v>0</v>
      </c>
      <c r="S107" s="36">
        <f t="shared" si="45"/>
        <v>489.19164000000001</v>
      </c>
      <c r="T107" s="36">
        <f t="shared" si="46"/>
        <v>489.19163999999995</v>
      </c>
      <c r="U107" s="35">
        <f t="shared" si="47"/>
        <v>0</v>
      </c>
      <c r="V107" s="35">
        <f t="shared" si="48"/>
        <v>489.20173999999997</v>
      </c>
      <c r="W107" s="29">
        <v>174</v>
      </c>
      <c r="X107" s="27">
        <v>161</v>
      </c>
      <c r="Y107" s="27">
        <v>154</v>
      </c>
      <c r="Z107" s="27">
        <v>0</v>
      </c>
      <c r="AA107" s="27">
        <v>0</v>
      </c>
      <c r="AB107" s="27">
        <v>0</v>
      </c>
      <c r="AD107" s="37">
        <v>0</v>
      </c>
      <c r="AE107" s="37">
        <v>0</v>
      </c>
      <c r="AF107" s="37">
        <v>0</v>
      </c>
      <c r="AG107" s="37">
        <v>0</v>
      </c>
      <c r="AH107" s="37"/>
      <c r="AI107" s="38">
        <f t="shared" ca="1" si="49"/>
        <v>154</v>
      </c>
      <c r="AJ107" s="39">
        <v>3</v>
      </c>
      <c r="AK107" s="71">
        <v>489.00849399999998</v>
      </c>
      <c r="AL107" s="41">
        <v>174</v>
      </c>
      <c r="AM107" s="32">
        <v>509</v>
      </c>
      <c r="AN107" s="41" t="str">
        <f t="shared" si="50"/>
        <v>-</v>
      </c>
      <c r="AO107" s="41" t="str">
        <f t="shared" si="51"/>
        <v>-</v>
      </c>
      <c r="AP107" s="41" t="str">
        <f t="shared" si="52"/>
        <v>-</v>
      </c>
      <c r="AQ107" s="39"/>
      <c r="AR107" s="39"/>
      <c r="AS107" s="39"/>
      <c r="AT107" s="30"/>
      <c r="AU107" s="26"/>
      <c r="AV107" s="1"/>
    </row>
    <row r="108" spans="1:48" x14ac:dyDescent="0.2">
      <c r="A108" s="1">
        <v>8</v>
      </c>
      <c r="B108" s="1">
        <v>7</v>
      </c>
      <c r="C108" s="1" t="s">
        <v>703</v>
      </c>
      <c r="D108" s="29" t="s">
        <v>49</v>
      </c>
      <c r="E108" s="29">
        <v>143</v>
      </c>
      <c r="F108" s="27">
        <v>151</v>
      </c>
      <c r="G108" s="27">
        <v>155</v>
      </c>
      <c r="H108" s="27">
        <v>163</v>
      </c>
      <c r="I108" s="27"/>
      <c r="J108" s="27"/>
      <c r="K108" s="32">
        <f t="shared" si="40"/>
        <v>469</v>
      </c>
      <c r="L108" s="32" t="s">
        <v>1133</v>
      </c>
      <c r="M108" s="40"/>
      <c r="N108" s="33">
        <f t="shared" si="41"/>
        <v>469.0102</v>
      </c>
      <c r="O108" s="32">
        <f t="shared" si="42"/>
        <v>4</v>
      </c>
      <c r="P108" s="32">
        <f t="shared" ca="1" si="43"/>
        <v>0</v>
      </c>
      <c r="Q108" s="34" t="s">
        <v>133</v>
      </c>
      <c r="R108" s="35">
        <f t="shared" si="44"/>
        <v>0</v>
      </c>
      <c r="S108" s="36">
        <f t="shared" si="45"/>
        <v>469.18000999999998</v>
      </c>
      <c r="T108" s="36">
        <f t="shared" si="46"/>
        <v>469.18000999999998</v>
      </c>
      <c r="U108" s="35">
        <f t="shared" si="47"/>
        <v>0</v>
      </c>
      <c r="V108" s="35">
        <f t="shared" si="48"/>
        <v>469.19035299999996</v>
      </c>
      <c r="W108" s="29">
        <v>163</v>
      </c>
      <c r="X108" s="27">
        <v>155</v>
      </c>
      <c r="Y108" s="27">
        <v>151</v>
      </c>
      <c r="Z108" s="27">
        <v>143</v>
      </c>
      <c r="AA108" s="27">
        <v>0</v>
      </c>
      <c r="AB108" s="27">
        <v>0</v>
      </c>
      <c r="AD108" s="37">
        <v>0</v>
      </c>
      <c r="AE108" s="37">
        <v>0</v>
      </c>
      <c r="AF108" s="37">
        <v>0</v>
      </c>
      <c r="AG108" s="37">
        <v>0</v>
      </c>
      <c r="AH108" s="37"/>
      <c r="AI108" s="38">
        <f t="shared" ca="1" si="49"/>
        <v>155</v>
      </c>
      <c r="AJ108" s="39">
        <v>4</v>
      </c>
      <c r="AK108" s="71">
        <v>469.15018499999996</v>
      </c>
      <c r="AL108" s="41">
        <v>163</v>
      </c>
      <c r="AM108" s="32">
        <v>481</v>
      </c>
      <c r="AN108" s="41" t="str">
        <f t="shared" si="50"/>
        <v>-</v>
      </c>
      <c r="AO108" s="41" t="str">
        <f t="shared" si="51"/>
        <v>-</v>
      </c>
      <c r="AP108" s="41" t="str">
        <f t="shared" si="52"/>
        <v>-</v>
      </c>
      <c r="AQ108" s="39"/>
      <c r="AR108" s="39"/>
      <c r="AS108" s="39"/>
      <c r="AT108" s="30"/>
      <c r="AU108" s="26"/>
      <c r="AV108" s="1"/>
    </row>
    <row r="109" spans="1:48" x14ac:dyDescent="0.2">
      <c r="A109" s="1">
        <v>9</v>
      </c>
      <c r="B109" s="1">
        <v>8</v>
      </c>
      <c r="C109" s="1" t="s">
        <v>704</v>
      </c>
      <c r="D109" s="29" t="s">
        <v>19</v>
      </c>
      <c r="E109" s="29">
        <v>152</v>
      </c>
      <c r="F109" s="27">
        <v>160</v>
      </c>
      <c r="G109" s="27">
        <v>146</v>
      </c>
      <c r="H109" s="27">
        <v>157</v>
      </c>
      <c r="I109" s="27"/>
      <c r="J109" s="27"/>
      <c r="K109" s="32">
        <f t="shared" si="40"/>
        <v>469</v>
      </c>
      <c r="L109" s="32" t="s">
        <v>1133</v>
      </c>
      <c r="M109" s="40"/>
      <c r="N109" s="33">
        <f t="shared" si="41"/>
        <v>469.01029999999997</v>
      </c>
      <c r="O109" s="32">
        <f t="shared" si="42"/>
        <v>4</v>
      </c>
      <c r="P109" s="32">
        <f t="shared" ca="1" si="43"/>
        <v>0</v>
      </c>
      <c r="Q109" s="34" t="s">
        <v>133</v>
      </c>
      <c r="R109" s="35">
        <f t="shared" si="44"/>
        <v>0</v>
      </c>
      <c r="S109" s="36">
        <f t="shared" si="45"/>
        <v>469.17722000000003</v>
      </c>
      <c r="T109" s="36">
        <f t="shared" si="46"/>
        <v>469.17722000000003</v>
      </c>
      <c r="U109" s="35">
        <f t="shared" si="47"/>
        <v>0</v>
      </c>
      <c r="V109" s="35">
        <f t="shared" si="48"/>
        <v>469.18766599999998</v>
      </c>
      <c r="W109" s="29">
        <v>160</v>
      </c>
      <c r="X109" s="27">
        <v>157</v>
      </c>
      <c r="Y109" s="27">
        <v>152</v>
      </c>
      <c r="Z109" s="27">
        <v>146</v>
      </c>
      <c r="AA109" s="27">
        <v>0</v>
      </c>
      <c r="AB109" s="27">
        <v>0</v>
      </c>
      <c r="AD109" s="37" t="s">
        <v>1201</v>
      </c>
      <c r="AE109" s="37">
        <v>0</v>
      </c>
      <c r="AF109" s="37">
        <v>0</v>
      </c>
      <c r="AG109" s="37">
        <v>0</v>
      </c>
      <c r="AH109" s="37"/>
      <c r="AI109" s="38">
        <f t="shared" ca="1" si="49"/>
        <v>146</v>
      </c>
      <c r="AJ109" s="39">
        <v>4</v>
      </c>
      <c r="AK109" s="71">
        <v>469.16011600000002</v>
      </c>
      <c r="AL109" s="41">
        <v>160</v>
      </c>
      <c r="AM109" s="32">
        <v>477</v>
      </c>
      <c r="AN109" s="41" t="str">
        <f t="shared" si="50"/>
        <v>-</v>
      </c>
      <c r="AO109" s="41" t="str">
        <f t="shared" si="51"/>
        <v>-</v>
      </c>
      <c r="AP109" s="41" t="str">
        <f t="shared" si="52"/>
        <v>-</v>
      </c>
      <c r="AQ109" s="39"/>
      <c r="AR109" s="39"/>
      <c r="AS109" s="39"/>
      <c r="AT109" s="30"/>
      <c r="AU109" s="26"/>
      <c r="AV109" s="1"/>
    </row>
    <row r="110" spans="1:48" x14ac:dyDescent="0.2">
      <c r="A110" s="1">
        <v>10</v>
      </c>
      <c r="B110" s="1">
        <v>9</v>
      </c>
      <c r="C110" s="1" t="s">
        <v>705</v>
      </c>
      <c r="D110" s="29" t="s">
        <v>49</v>
      </c>
      <c r="E110" s="29">
        <v>149</v>
      </c>
      <c r="F110" s="27">
        <v>150</v>
      </c>
      <c r="G110" s="27">
        <v>151</v>
      </c>
      <c r="H110" s="27">
        <v>154</v>
      </c>
      <c r="I110" s="27"/>
      <c r="J110" s="27"/>
      <c r="K110" s="32">
        <f t="shared" si="40"/>
        <v>455</v>
      </c>
      <c r="L110" s="32" t="s">
        <v>1133</v>
      </c>
      <c r="M110" s="40"/>
      <c r="N110" s="33">
        <f t="shared" si="41"/>
        <v>455.0104</v>
      </c>
      <c r="O110" s="32">
        <f t="shared" si="42"/>
        <v>4</v>
      </c>
      <c r="P110" s="32">
        <f t="shared" ca="1" si="43"/>
        <v>0</v>
      </c>
      <c r="Q110" s="34" t="s">
        <v>133</v>
      </c>
      <c r="R110" s="35">
        <f t="shared" si="44"/>
        <v>0</v>
      </c>
      <c r="S110" s="36">
        <f t="shared" si="45"/>
        <v>455.17059999999998</v>
      </c>
      <c r="T110" s="36">
        <f t="shared" si="46"/>
        <v>455.17060000000004</v>
      </c>
      <c r="U110" s="35">
        <f t="shared" si="47"/>
        <v>0</v>
      </c>
      <c r="V110" s="35">
        <f t="shared" si="48"/>
        <v>455.18114900000006</v>
      </c>
      <c r="W110" s="29">
        <v>154</v>
      </c>
      <c r="X110" s="27">
        <v>151</v>
      </c>
      <c r="Y110" s="27">
        <v>150</v>
      </c>
      <c r="Z110" s="27">
        <v>149</v>
      </c>
      <c r="AA110" s="27">
        <v>0</v>
      </c>
      <c r="AB110" s="27">
        <v>0</v>
      </c>
      <c r="AD110" s="37">
        <v>0</v>
      </c>
      <c r="AE110" s="37">
        <v>0</v>
      </c>
      <c r="AF110" s="37">
        <v>0</v>
      </c>
      <c r="AG110" s="37">
        <v>0</v>
      </c>
      <c r="AH110" s="37"/>
      <c r="AI110" s="38">
        <f t="shared" ca="1" si="49"/>
        <v>151</v>
      </c>
      <c r="AJ110" s="39">
        <v>4</v>
      </c>
      <c r="AK110" s="71">
        <v>455.155891</v>
      </c>
      <c r="AL110" s="41">
        <v>154</v>
      </c>
      <c r="AM110" s="32">
        <v>459</v>
      </c>
      <c r="AN110" s="41" t="str">
        <f t="shared" si="50"/>
        <v>-</v>
      </c>
      <c r="AO110" s="41" t="str">
        <f t="shared" si="51"/>
        <v>-</v>
      </c>
      <c r="AP110" s="41" t="str">
        <f t="shared" si="52"/>
        <v>-</v>
      </c>
      <c r="AQ110" s="39"/>
      <c r="AR110" s="39"/>
      <c r="AS110" s="39"/>
      <c r="AT110" s="30"/>
      <c r="AU110" s="26"/>
      <c r="AV110" s="1"/>
    </row>
    <row r="111" spans="1:48" x14ac:dyDescent="0.2">
      <c r="A111" s="1">
        <v>11</v>
      </c>
      <c r="B111" s="1">
        <v>10</v>
      </c>
      <c r="C111" s="1" t="s">
        <v>230</v>
      </c>
      <c r="D111" s="29" t="s">
        <v>124</v>
      </c>
      <c r="E111" s="29"/>
      <c r="F111" s="27">
        <v>132</v>
      </c>
      <c r="G111" s="27">
        <v>120</v>
      </c>
      <c r="H111" s="27">
        <v>147</v>
      </c>
      <c r="I111" s="27">
        <v>156</v>
      </c>
      <c r="J111" s="27"/>
      <c r="K111" s="32">
        <f t="shared" si="40"/>
        <v>435</v>
      </c>
      <c r="L111" s="32" t="s">
        <v>1133</v>
      </c>
      <c r="M111" s="40"/>
      <c r="N111" s="33">
        <f t="shared" si="41"/>
        <v>435.01049999999998</v>
      </c>
      <c r="O111" s="32">
        <f t="shared" si="42"/>
        <v>4</v>
      </c>
      <c r="P111" s="32">
        <f t="shared" ca="1" si="43"/>
        <v>0</v>
      </c>
      <c r="Q111" s="34" t="s">
        <v>133</v>
      </c>
      <c r="R111" s="35">
        <f t="shared" si="44"/>
        <v>0</v>
      </c>
      <c r="S111" s="36">
        <f t="shared" si="45"/>
        <v>435.17202000000003</v>
      </c>
      <c r="T111" s="36">
        <f t="shared" si="46"/>
        <v>435.17202000000003</v>
      </c>
      <c r="U111" s="35">
        <f t="shared" si="47"/>
        <v>0</v>
      </c>
      <c r="V111" s="35">
        <f t="shared" si="48"/>
        <v>435.18263999999999</v>
      </c>
      <c r="W111" s="29">
        <v>156</v>
      </c>
      <c r="X111" s="27">
        <v>147</v>
      </c>
      <c r="Y111" s="27">
        <v>132</v>
      </c>
      <c r="Z111" s="27">
        <v>120</v>
      </c>
      <c r="AA111" s="27">
        <v>0</v>
      </c>
      <c r="AB111" s="27">
        <v>0</v>
      </c>
      <c r="AD111" s="37">
        <v>0</v>
      </c>
      <c r="AE111" s="37">
        <v>0</v>
      </c>
      <c r="AF111" s="37">
        <v>0</v>
      </c>
      <c r="AG111" s="37">
        <v>0</v>
      </c>
      <c r="AH111" s="37"/>
      <c r="AI111" s="38">
        <f t="shared" ca="1" si="49"/>
        <v>120</v>
      </c>
      <c r="AJ111" s="39">
        <v>3</v>
      </c>
      <c r="AK111" s="71">
        <v>399.00478999999996</v>
      </c>
      <c r="AL111" s="41">
        <v>147</v>
      </c>
      <c r="AM111" s="32">
        <v>426</v>
      </c>
      <c r="AN111" s="41" t="str">
        <f t="shared" si="50"/>
        <v>-</v>
      </c>
      <c r="AO111" s="41" t="str">
        <f t="shared" si="51"/>
        <v>-</v>
      </c>
      <c r="AP111" s="41" t="str">
        <f t="shared" si="52"/>
        <v>-</v>
      </c>
      <c r="AQ111" s="39"/>
      <c r="AR111" s="39"/>
      <c r="AS111" s="39"/>
      <c r="AT111" s="30"/>
      <c r="AU111" s="26"/>
      <c r="AV111" s="1"/>
    </row>
    <row r="112" spans="1:48" x14ac:dyDescent="0.2">
      <c r="A112" s="1">
        <v>12</v>
      </c>
      <c r="B112" s="1">
        <v>11</v>
      </c>
      <c r="C112" s="1" t="s">
        <v>706</v>
      </c>
      <c r="D112" s="29" t="s">
        <v>85</v>
      </c>
      <c r="E112" s="29">
        <v>139</v>
      </c>
      <c r="F112" s="27">
        <v>136</v>
      </c>
      <c r="G112" s="27">
        <v>129</v>
      </c>
      <c r="H112" s="27">
        <v>146</v>
      </c>
      <c r="I112" s="27"/>
      <c r="J112" s="27"/>
      <c r="K112" s="32">
        <f t="shared" si="40"/>
        <v>421</v>
      </c>
      <c r="L112" s="32" t="s">
        <v>1133</v>
      </c>
      <c r="M112" s="40"/>
      <c r="N112" s="33">
        <f t="shared" si="41"/>
        <v>421.01060000000001</v>
      </c>
      <c r="O112" s="32">
        <f t="shared" si="42"/>
        <v>4</v>
      </c>
      <c r="P112" s="32">
        <f t="shared" ca="1" si="43"/>
        <v>0</v>
      </c>
      <c r="Q112" s="34" t="s">
        <v>133</v>
      </c>
      <c r="R112" s="35">
        <f t="shared" si="44"/>
        <v>0</v>
      </c>
      <c r="S112" s="36">
        <f t="shared" si="45"/>
        <v>421.16125999999997</v>
      </c>
      <c r="T112" s="36">
        <f t="shared" si="46"/>
        <v>421.16125999999997</v>
      </c>
      <c r="U112" s="35">
        <f t="shared" si="47"/>
        <v>0</v>
      </c>
      <c r="V112" s="35">
        <f t="shared" si="48"/>
        <v>421.171989</v>
      </c>
      <c r="W112" s="29">
        <v>146</v>
      </c>
      <c r="X112" s="27">
        <v>139</v>
      </c>
      <c r="Y112" s="27">
        <v>136</v>
      </c>
      <c r="Z112" s="27">
        <v>129</v>
      </c>
      <c r="AA112" s="27">
        <v>0</v>
      </c>
      <c r="AB112" s="27">
        <v>0</v>
      </c>
      <c r="AD112" s="37">
        <v>0</v>
      </c>
      <c r="AE112" s="37">
        <v>0</v>
      </c>
      <c r="AF112" s="37">
        <v>0</v>
      </c>
      <c r="AG112" s="37">
        <v>0</v>
      </c>
      <c r="AH112" s="37"/>
      <c r="AI112" s="38">
        <f t="shared" ca="1" si="49"/>
        <v>129</v>
      </c>
      <c r="AJ112" s="39">
        <v>4</v>
      </c>
      <c r="AK112" s="71">
        <v>421.14428900000001</v>
      </c>
      <c r="AL112" s="41">
        <v>146</v>
      </c>
      <c r="AM112" s="32">
        <v>431</v>
      </c>
      <c r="AN112" s="41" t="str">
        <f t="shared" si="50"/>
        <v>-</v>
      </c>
      <c r="AO112" s="41" t="str">
        <f t="shared" si="51"/>
        <v>-</v>
      </c>
      <c r="AP112" s="41" t="str">
        <f t="shared" si="52"/>
        <v>-</v>
      </c>
      <c r="AQ112" s="39"/>
      <c r="AR112" s="39"/>
      <c r="AS112" s="39"/>
      <c r="AT112" s="30"/>
      <c r="AU112" s="26"/>
      <c r="AV112" s="1"/>
    </row>
    <row r="113" spans="1:48" x14ac:dyDescent="0.2">
      <c r="A113" s="1">
        <v>13</v>
      </c>
      <c r="B113" s="1">
        <v>12</v>
      </c>
      <c r="C113" s="1" t="s">
        <v>272</v>
      </c>
      <c r="D113" s="29" t="s">
        <v>63</v>
      </c>
      <c r="E113" s="29"/>
      <c r="F113" s="27"/>
      <c r="G113" s="27">
        <v>147</v>
      </c>
      <c r="H113" s="27">
        <v>104</v>
      </c>
      <c r="I113" s="27">
        <v>137</v>
      </c>
      <c r="J113" s="27"/>
      <c r="K113" s="32">
        <f t="shared" si="40"/>
        <v>388</v>
      </c>
      <c r="L113" s="32" t="s">
        <v>1133</v>
      </c>
      <c r="M113" s="40"/>
      <c r="N113" s="33">
        <f t="shared" si="41"/>
        <v>388.01069999999999</v>
      </c>
      <c r="O113" s="32">
        <f t="shared" si="42"/>
        <v>3</v>
      </c>
      <c r="P113" s="32">
        <f t="shared" ca="1" si="43"/>
        <v>0</v>
      </c>
      <c r="Q113" s="34" t="s">
        <v>133</v>
      </c>
      <c r="R113" s="35">
        <f t="shared" si="44"/>
        <v>0</v>
      </c>
      <c r="S113" s="36">
        <f t="shared" si="45"/>
        <v>388.16174000000001</v>
      </c>
      <c r="T113" s="36">
        <f t="shared" si="46"/>
        <v>388.16173999999995</v>
      </c>
      <c r="U113" s="35">
        <f t="shared" si="47"/>
        <v>0</v>
      </c>
      <c r="V113" s="35">
        <f t="shared" si="48"/>
        <v>388.17243999999994</v>
      </c>
      <c r="W113" s="29">
        <v>147</v>
      </c>
      <c r="X113" s="27">
        <v>137</v>
      </c>
      <c r="Y113" s="27">
        <v>104</v>
      </c>
      <c r="Z113" s="27">
        <v>0</v>
      </c>
      <c r="AA113" s="27">
        <v>0</v>
      </c>
      <c r="AB113" s="27">
        <v>0</v>
      </c>
      <c r="AD113" s="37">
        <v>0</v>
      </c>
      <c r="AE113" s="37">
        <v>0</v>
      </c>
      <c r="AF113" s="37">
        <v>0</v>
      </c>
      <c r="AG113" s="37">
        <v>0</v>
      </c>
      <c r="AH113" s="37"/>
      <c r="AI113" s="38">
        <f t="shared" ca="1" si="49"/>
        <v>147</v>
      </c>
      <c r="AJ113" s="39">
        <v>2</v>
      </c>
      <c r="AK113" s="71">
        <v>250.99067400000001</v>
      </c>
      <c r="AL113" s="41">
        <v>147</v>
      </c>
      <c r="AM113" s="32">
        <v>398</v>
      </c>
      <c r="AN113" s="41" t="str">
        <f t="shared" si="50"/>
        <v>-</v>
      </c>
      <c r="AO113" s="41" t="str">
        <f t="shared" si="51"/>
        <v>-</v>
      </c>
      <c r="AP113" s="41" t="str">
        <f t="shared" si="52"/>
        <v>-</v>
      </c>
      <c r="AQ113" s="39"/>
      <c r="AR113" s="39"/>
      <c r="AS113" s="39"/>
      <c r="AT113" s="30"/>
      <c r="AU113" s="26"/>
      <c r="AV113" s="1"/>
    </row>
    <row r="114" spans="1:48" x14ac:dyDescent="0.2">
      <c r="A114" s="1">
        <v>14</v>
      </c>
      <c r="B114" s="1">
        <v>13</v>
      </c>
      <c r="C114" s="1" t="s">
        <v>132</v>
      </c>
      <c r="D114" s="29" t="s">
        <v>49</v>
      </c>
      <c r="E114" s="29"/>
      <c r="F114" s="27"/>
      <c r="G114" s="27">
        <v>183</v>
      </c>
      <c r="H114" s="27"/>
      <c r="I114" s="27">
        <v>190</v>
      </c>
      <c r="J114" s="27"/>
      <c r="K114" s="32">
        <f t="shared" si="40"/>
        <v>373</v>
      </c>
      <c r="L114" s="32" t="s">
        <v>1133</v>
      </c>
      <c r="M114" s="40"/>
      <c r="N114" s="33">
        <f t="shared" si="41"/>
        <v>373.01080000000002</v>
      </c>
      <c r="O114" s="32">
        <f t="shared" si="42"/>
        <v>2</v>
      </c>
      <c r="P114" s="32">
        <f t="shared" ca="1" si="43"/>
        <v>0</v>
      </c>
      <c r="Q114" s="34" t="s">
        <v>133</v>
      </c>
      <c r="R114" s="35">
        <f t="shared" si="44"/>
        <v>0</v>
      </c>
      <c r="S114" s="36">
        <f t="shared" si="45"/>
        <v>373.20830000000001</v>
      </c>
      <c r="T114" s="36">
        <f t="shared" si="46"/>
        <v>373.20830000000001</v>
      </c>
      <c r="U114" s="35">
        <f t="shared" si="47"/>
        <v>0</v>
      </c>
      <c r="V114" s="35">
        <f t="shared" si="48"/>
        <v>373.21910000000003</v>
      </c>
      <c r="W114" s="29">
        <v>190</v>
      </c>
      <c r="X114" s="27">
        <v>183</v>
      </c>
      <c r="Y114" s="27">
        <v>0</v>
      </c>
      <c r="Z114" s="27">
        <v>0</v>
      </c>
      <c r="AA114" s="27">
        <v>0</v>
      </c>
      <c r="AB114" s="27">
        <v>0</v>
      </c>
      <c r="AD114" s="37">
        <v>0</v>
      </c>
      <c r="AE114" s="37">
        <v>0</v>
      </c>
      <c r="AF114" s="37">
        <v>0</v>
      </c>
      <c r="AG114" s="37">
        <v>0</v>
      </c>
      <c r="AH114" s="37"/>
      <c r="AI114" s="38">
        <f t="shared" ca="1" si="49"/>
        <v>183</v>
      </c>
      <c r="AJ114" s="39">
        <v>1</v>
      </c>
      <c r="AK114" s="71">
        <v>182.99073000000001</v>
      </c>
      <c r="AL114" s="41">
        <v>183</v>
      </c>
      <c r="AM114" s="32">
        <v>366</v>
      </c>
      <c r="AN114" s="41" t="str">
        <f t="shared" si="50"/>
        <v>-</v>
      </c>
      <c r="AO114" s="41" t="str">
        <f t="shared" si="51"/>
        <v>-</v>
      </c>
      <c r="AP114" s="41" t="str">
        <f t="shared" si="52"/>
        <v>-</v>
      </c>
      <c r="AQ114" s="39"/>
      <c r="AR114" s="39"/>
      <c r="AS114" s="39"/>
      <c r="AT114" s="30"/>
      <c r="AU114" s="26"/>
      <c r="AV114" s="1"/>
    </row>
    <row r="115" spans="1:48" x14ac:dyDescent="0.2">
      <c r="A115" s="1">
        <v>15</v>
      </c>
      <c r="B115" s="1">
        <v>14</v>
      </c>
      <c r="C115" s="1" t="s">
        <v>707</v>
      </c>
      <c r="D115" s="29" t="s">
        <v>42</v>
      </c>
      <c r="E115" s="29">
        <v>116</v>
      </c>
      <c r="F115" s="27"/>
      <c r="G115" s="27">
        <v>115</v>
      </c>
      <c r="H115" s="27">
        <v>139</v>
      </c>
      <c r="I115" s="27"/>
      <c r="J115" s="27"/>
      <c r="K115" s="32">
        <f t="shared" si="40"/>
        <v>370</v>
      </c>
      <c r="L115" s="32" t="s">
        <v>1133</v>
      </c>
      <c r="M115" s="40"/>
      <c r="N115" s="33">
        <f t="shared" si="41"/>
        <v>370.01089999999999</v>
      </c>
      <c r="O115" s="32">
        <f t="shared" si="42"/>
        <v>3</v>
      </c>
      <c r="P115" s="32">
        <f t="shared" ca="1" si="43"/>
        <v>0</v>
      </c>
      <c r="Q115" s="34" t="s">
        <v>133</v>
      </c>
      <c r="R115" s="35">
        <f t="shared" si="44"/>
        <v>0</v>
      </c>
      <c r="S115" s="36">
        <f t="shared" si="45"/>
        <v>370.15174999999999</v>
      </c>
      <c r="T115" s="36">
        <f t="shared" si="46"/>
        <v>370.15174999999999</v>
      </c>
      <c r="U115" s="35">
        <f t="shared" si="47"/>
        <v>0</v>
      </c>
      <c r="V115" s="35">
        <f t="shared" si="48"/>
        <v>370.16264999999999</v>
      </c>
      <c r="W115" s="29">
        <v>139</v>
      </c>
      <c r="X115" s="27">
        <v>116</v>
      </c>
      <c r="Y115" s="27">
        <v>115</v>
      </c>
      <c r="Z115" s="27">
        <v>0</v>
      </c>
      <c r="AA115" s="27">
        <v>0</v>
      </c>
      <c r="AB115" s="27">
        <v>0</v>
      </c>
      <c r="AD115" s="37">
        <v>0</v>
      </c>
      <c r="AE115" s="37">
        <v>0</v>
      </c>
      <c r="AF115" s="37">
        <v>0</v>
      </c>
      <c r="AG115" s="37">
        <v>0</v>
      </c>
      <c r="AH115" s="37"/>
      <c r="AI115" s="38">
        <f t="shared" ca="1" si="49"/>
        <v>115</v>
      </c>
      <c r="AJ115" s="39">
        <v>3</v>
      </c>
      <c r="AK115" s="71">
        <v>370.107305</v>
      </c>
      <c r="AL115" s="41">
        <v>139</v>
      </c>
      <c r="AM115" s="32">
        <v>394</v>
      </c>
      <c r="AN115" s="41" t="str">
        <f t="shared" si="50"/>
        <v>-</v>
      </c>
      <c r="AO115" s="41" t="str">
        <f t="shared" si="51"/>
        <v>-</v>
      </c>
      <c r="AP115" s="41" t="str">
        <f t="shared" si="52"/>
        <v>-</v>
      </c>
      <c r="AQ115" s="39"/>
      <c r="AR115" s="39"/>
      <c r="AS115" s="39"/>
      <c r="AT115" s="30"/>
      <c r="AU115" s="26"/>
      <c r="AV115" s="1"/>
    </row>
    <row r="116" spans="1:48" x14ac:dyDescent="0.2">
      <c r="A116" s="1">
        <v>16</v>
      </c>
      <c r="B116" s="1">
        <v>15</v>
      </c>
      <c r="C116" s="1" t="s">
        <v>297</v>
      </c>
      <c r="D116" s="29" t="s">
        <v>78</v>
      </c>
      <c r="E116" s="29">
        <v>97</v>
      </c>
      <c r="F116" s="27">
        <v>95</v>
      </c>
      <c r="G116" s="27">
        <v>79</v>
      </c>
      <c r="H116" s="27">
        <v>107</v>
      </c>
      <c r="I116" s="27">
        <v>124</v>
      </c>
      <c r="J116" s="27"/>
      <c r="K116" s="32">
        <f t="shared" si="40"/>
        <v>328</v>
      </c>
      <c r="L116" s="32" t="s">
        <v>1133</v>
      </c>
      <c r="M116" s="40"/>
      <c r="N116" s="33">
        <f t="shared" si="41"/>
        <v>328.01100000000002</v>
      </c>
      <c r="O116" s="32">
        <f t="shared" si="42"/>
        <v>5</v>
      </c>
      <c r="P116" s="32">
        <f t="shared" ca="1" si="43"/>
        <v>0</v>
      </c>
      <c r="Q116" s="34" t="s">
        <v>133</v>
      </c>
      <c r="R116" s="35">
        <f t="shared" si="44"/>
        <v>0</v>
      </c>
      <c r="S116" s="36">
        <f t="shared" si="45"/>
        <v>328.13567</v>
      </c>
      <c r="T116" s="36">
        <f t="shared" si="46"/>
        <v>328.13567</v>
      </c>
      <c r="U116" s="35">
        <f t="shared" si="47"/>
        <v>0</v>
      </c>
      <c r="V116" s="35">
        <f t="shared" si="48"/>
        <v>328.14677290000003</v>
      </c>
      <c r="W116" s="29">
        <v>124</v>
      </c>
      <c r="X116" s="27">
        <v>107</v>
      </c>
      <c r="Y116" s="27">
        <v>97</v>
      </c>
      <c r="Z116" s="27">
        <v>95</v>
      </c>
      <c r="AA116" s="27">
        <v>79</v>
      </c>
      <c r="AB116" s="27">
        <v>0</v>
      </c>
      <c r="AD116" s="37">
        <v>0</v>
      </c>
      <c r="AE116" s="37">
        <v>0</v>
      </c>
      <c r="AF116" s="37">
        <v>0</v>
      </c>
      <c r="AG116" s="37">
        <v>0</v>
      </c>
      <c r="AH116" s="37"/>
      <c r="AI116" s="38">
        <f t="shared" ca="1" si="49"/>
        <v>79</v>
      </c>
      <c r="AJ116" s="39">
        <v>4</v>
      </c>
      <c r="AK116" s="71">
        <v>299.09734900000007</v>
      </c>
      <c r="AL116" s="41">
        <v>107</v>
      </c>
      <c r="AM116" s="32">
        <v>311</v>
      </c>
      <c r="AN116" s="41" t="str">
        <f t="shared" si="50"/>
        <v>-</v>
      </c>
      <c r="AO116" s="41" t="str">
        <f t="shared" si="51"/>
        <v>-</v>
      </c>
      <c r="AP116" s="41" t="str">
        <f t="shared" si="52"/>
        <v>-</v>
      </c>
      <c r="AQ116" s="39"/>
      <c r="AR116" s="39"/>
      <c r="AS116" s="39"/>
      <c r="AT116" s="30"/>
      <c r="AU116" s="26"/>
      <c r="AV116" s="1"/>
    </row>
    <row r="117" spans="1:48" x14ac:dyDescent="0.2">
      <c r="A117" s="1">
        <v>17</v>
      </c>
      <c r="B117" s="1">
        <v>16</v>
      </c>
      <c r="C117" s="1" t="s">
        <v>298</v>
      </c>
      <c r="D117" s="29" t="s">
        <v>78</v>
      </c>
      <c r="E117" s="29">
        <v>96</v>
      </c>
      <c r="F117" s="27">
        <v>94</v>
      </c>
      <c r="G117" s="27">
        <v>78</v>
      </c>
      <c r="H117" s="27">
        <v>108</v>
      </c>
      <c r="I117" s="27">
        <v>123</v>
      </c>
      <c r="J117" s="27"/>
      <c r="K117" s="32">
        <f t="shared" si="40"/>
        <v>327</v>
      </c>
      <c r="L117" s="32" t="s">
        <v>1133</v>
      </c>
      <c r="M117" s="40"/>
      <c r="N117" s="33">
        <f t="shared" si="41"/>
        <v>327.0111</v>
      </c>
      <c r="O117" s="32">
        <f t="shared" si="42"/>
        <v>5</v>
      </c>
      <c r="P117" s="32">
        <f t="shared" ca="1" si="43"/>
        <v>0</v>
      </c>
      <c r="Q117" s="34" t="s">
        <v>133</v>
      </c>
      <c r="R117" s="35">
        <f t="shared" si="44"/>
        <v>0</v>
      </c>
      <c r="S117" s="36">
        <f t="shared" si="45"/>
        <v>327.13476000000003</v>
      </c>
      <c r="T117" s="36">
        <f t="shared" si="46"/>
        <v>327.13476000000003</v>
      </c>
      <c r="U117" s="35">
        <f t="shared" si="47"/>
        <v>0</v>
      </c>
      <c r="V117" s="35">
        <f t="shared" si="48"/>
        <v>327.14596180000001</v>
      </c>
      <c r="W117" s="29">
        <v>123</v>
      </c>
      <c r="X117" s="27">
        <v>108</v>
      </c>
      <c r="Y117" s="27">
        <v>96</v>
      </c>
      <c r="Z117" s="27">
        <v>94</v>
      </c>
      <c r="AA117" s="27">
        <v>78</v>
      </c>
      <c r="AB117" s="27">
        <v>0</v>
      </c>
      <c r="AD117" s="37">
        <v>0</v>
      </c>
      <c r="AE117" s="37">
        <v>0</v>
      </c>
      <c r="AF117" s="37">
        <v>0</v>
      </c>
      <c r="AG117" s="37">
        <v>0</v>
      </c>
      <c r="AH117" s="37"/>
      <c r="AI117" s="38">
        <f t="shared" ca="1" si="49"/>
        <v>78</v>
      </c>
      <c r="AJ117" s="39">
        <v>4</v>
      </c>
      <c r="AK117" s="71">
        <v>298.096158</v>
      </c>
      <c r="AL117" s="41">
        <v>108</v>
      </c>
      <c r="AM117" s="32">
        <v>312</v>
      </c>
      <c r="AN117" s="41" t="str">
        <f t="shared" si="50"/>
        <v>-</v>
      </c>
      <c r="AO117" s="41" t="str">
        <f t="shared" si="51"/>
        <v>-</v>
      </c>
      <c r="AP117" s="41" t="str">
        <f t="shared" si="52"/>
        <v>-</v>
      </c>
      <c r="AQ117" s="39"/>
      <c r="AR117" s="39"/>
      <c r="AS117" s="39"/>
      <c r="AT117" s="30"/>
      <c r="AU117" s="26"/>
      <c r="AV117" s="1"/>
    </row>
    <row r="118" spans="1:48" x14ac:dyDescent="0.2">
      <c r="A118" s="1">
        <v>18</v>
      </c>
      <c r="B118" s="1">
        <v>17</v>
      </c>
      <c r="C118" s="1" t="s">
        <v>184</v>
      </c>
      <c r="D118" s="29" t="s">
        <v>63</v>
      </c>
      <c r="E118" s="29"/>
      <c r="F118" s="27"/>
      <c r="G118" s="27"/>
      <c r="H118" s="27">
        <v>130</v>
      </c>
      <c r="I118" s="27">
        <v>177</v>
      </c>
      <c r="J118" s="27"/>
      <c r="K118" s="32">
        <f t="shared" si="40"/>
        <v>307</v>
      </c>
      <c r="L118" s="32" t="s">
        <v>1133</v>
      </c>
      <c r="M118" s="40"/>
      <c r="N118" s="33">
        <f t="shared" si="41"/>
        <v>307.01119999999997</v>
      </c>
      <c r="O118" s="32">
        <f t="shared" si="42"/>
        <v>2</v>
      </c>
      <c r="P118" s="32">
        <f t="shared" ca="1" si="43"/>
        <v>0</v>
      </c>
      <c r="Q118" s="34" t="s">
        <v>133</v>
      </c>
      <c r="R118" s="35">
        <f t="shared" si="44"/>
        <v>0</v>
      </c>
      <c r="S118" s="36">
        <f t="shared" si="45"/>
        <v>307.19</v>
      </c>
      <c r="T118" s="36">
        <f t="shared" si="46"/>
        <v>307.19</v>
      </c>
      <c r="U118" s="35">
        <f t="shared" si="47"/>
        <v>0</v>
      </c>
      <c r="V118" s="35">
        <f t="shared" si="48"/>
        <v>307.20119999999997</v>
      </c>
      <c r="W118" s="29">
        <v>177</v>
      </c>
      <c r="X118" s="27">
        <v>130</v>
      </c>
      <c r="Y118" s="27">
        <v>0</v>
      </c>
      <c r="Z118" s="27">
        <v>0</v>
      </c>
      <c r="AA118" s="27">
        <v>0</v>
      </c>
      <c r="AB118" s="27">
        <v>0</v>
      </c>
      <c r="AD118" s="37">
        <v>0</v>
      </c>
      <c r="AE118" s="37">
        <v>0</v>
      </c>
      <c r="AF118" s="37">
        <v>0</v>
      </c>
      <c r="AG118" s="37">
        <v>0</v>
      </c>
      <c r="AH118" s="37"/>
      <c r="AI118" s="38">
        <f t="shared" ca="1" si="49"/>
        <v>0</v>
      </c>
      <c r="AJ118" s="39">
        <v>1</v>
      </c>
      <c r="AK118" s="71">
        <v>129.98939999999999</v>
      </c>
      <c r="AL118" s="41">
        <v>130</v>
      </c>
      <c r="AM118" s="32">
        <v>260</v>
      </c>
      <c r="AN118" s="41" t="str">
        <f t="shared" si="50"/>
        <v>-</v>
      </c>
      <c r="AO118" s="41" t="str">
        <f t="shared" si="51"/>
        <v>-</v>
      </c>
      <c r="AP118" s="41" t="str">
        <f t="shared" si="52"/>
        <v>-</v>
      </c>
      <c r="AQ118" s="39"/>
      <c r="AR118" s="39"/>
      <c r="AS118" s="39"/>
      <c r="AT118" s="30"/>
      <c r="AU118" s="26"/>
      <c r="AV118" s="1"/>
    </row>
    <row r="119" spans="1:48" x14ac:dyDescent="0.2">
      <c r="A119" s="1">
        <v>19</v>
      </c>
      <c r="B119" s="1">
        <v>18</v>
      </c>
      <c r="C119" s="1" t="s">
        <v>708</v>
      </c>
      <c r="D119" s="29" t="s">
        <v>31</v>
      </c>
      <c r="E119" s="29"/>
      <c r="F119" s="27">
        <v>149</v>
      </c>
      <c r="G119" s="27">
        <v>140</v>
      </c>
      <c r="H119" s="27"/>
      <c r="I119" s="27"/>
      <c r="J119" s="27"/>
      <c r="K119" s="32">
        <f t="shared" si="40"/>
        <v>289</v>
      </c>
      <c r="L119" s="32" t="s">
        <v>1133</v>
      </c>
      <c r="M119" s="40"/>
      <c r="N119" s="33">
        <f t="shared" si="41"/>
        <v>289.01130000000001</v>
      </c>
      <c r="O119" s="32">
        <f t="shared" si="42"/>
        <v>2</v>
      </c>
      <c r="P119" s="32">
        <f t="shared" ca="1" si="43"/>
        <v>0</v>
      </c>
      <c r="Q119" s="34" t="s">
        <v>133</v>
      </c>
      <c r="R119" s="35">
        <f t="shared" si="44"/>
        <v>0</v>
      </c>
      <c r="S119" s="36">
        <f t="shared" si="45"/>
        <v>289.16300000000001</v>
      </c>
      <c r="T119" s="36">
        <f t="shared" si="46"/>
        <v>289.16300000000001</v>
      </c>
      <c r="U119" s="35">
        <f t="shared" si="47"/>
        <v>0</v>
      </c>
      <c r="V119" s="35">
        <f t="shared" si="48"/>
        <v>289.17430000000002</v>
      </c>
      <c r="W119" s="29">
        <v>149</v>
      </c>
      <c r="X119" s="27">
        <v>140</v>
      </c>
      <c r="Y119" s="27">
        <v>0</v>
      </c>
      <c r="Z119" s="27">
        <v>0</v>
      </c>
      <c r="AA119" s="27">
        <v>0</v>
      </c>
      <c r="AB119" s="27">
        <v>0</v>
      </c>
      <c r="AD119" s="37">
        <v>0</v>
      </c>
      <c r="AE119" s="37">
        <v>0</v>
      </c>
      <c r="AF119" s="37">
        <v>0</v>
      </c>
      <c r="AG119" s="37">
        <v>0</v>
      </c>
      <c r="AH119" s="37"/>
      <c r="AI119" s="38">
        <f t="shared" ca="1" si="49"/>
        <v>140</v>
      </c>
      <c r="AJ119" s="39">
        <v>2</v>
      </c>
      <c r="AK119" s="71">
        <v>289.00580000000002</v>
      </c>
      <c r="AL119" s="41">
        <v>149</v>
      </c>
      <c r="AM119" s="32">
        <v>438</v>
      </c>
      <c r="AN119" s="41" t="str">
        <f t="shared" si="50"/>
        <v>-</v>
      </c>
      <c r="AO119" s="41" t="str">
        <f t="shared" si="51"/>
        <v>-</v>
      </c>
      <c r="AP119" s="41" t="str">
        <f t="shared" si="52"/>
        <v>-</v>
      </c>
      <c r="AQ119" s="39"/>
      <c r="AR119" s="39"/>
      <c r="AS119" s="39"/>
      <c r="AT119" s="30"/>
      <c r="AU119" s="26"/>
      <c r="AV119" s="1"/>
    </row>
    <row r="120" spans="1:48" x14ac:dyDescent="0.2">
      <c r="A120" s="1">
        <v>20</v>
      </c>
      <c r="B120" s="1">
        <v>19</v>
      </c>
      <c r="C120" s="1" t="s">
        <v>709</v>
      </c>
      <c r="D120" s="29" t="s">
        <v>49</v>
      </c>
      <c r="E120" s="29"/>
      <c r="F120" s="27">
        <v>143</v>
      </c>
      <c r="G120" s="27">
        <v>141</v>
      </c>
      <c r="H120" s="27"/>
      <c r="I120" s="27"/>
      <c r="J120" s="27"/>
      <c r="K120" s="32">
        <f t="shared" si="40"/>
        <v>284</v>
      </c>
      <c r="L120" s="32" t="s">
        <v>1133</v>
      </c>
      <c r="M120" s="40"/>
      <c r="N120" s="33">
        <f t="shared" si="41"/>
        <v>284.01139999999998</v>
      </c>
      <c r="O120" s="32">
        <f t="shared" si="42"/>
        <v>2</v>
      </c>
      <c r="P120" s="32">
        <f t="shared" ca="1" si="43"/>
        <v>0</v>
      </c>
      <c r="Q120" s="34" t="s">
        <v>133</v>
      </c>
      <c r="R120" s="35">
        <f t="shared" si="44"/>
        <v>0</v>
      </c>
      <c r="S120" s="36">
        <f t="shared" si="45"/>
        <v>284.15709999999996</v>
      </c>
      <c r="T120" s="36">
        <f t="shared" si="46"/>
        <v>284.15709999999996</v>
      </c>
      <c r="U120" s="35">
        <f t="shared" si="47"/>
        <v>0</v>
      </c>
      <c r="V120" s="35">
        <f t="shared" si="48"/>
        <v>284.16849999999994</v>
      </c>
      <c r="W120" s="29">
        <v>143</v>
      </c>
      <c r="X120" s="27">
        <v>141</v>
      </c>
      <c r="Y120" s="27">
        <v>0</v>
      </c>
      <c r="Z120" s="27">
        <v>0</v>
      </c>
      <c r="AA120" s="27">
        <v>0</v>
      </c>
      <c r="AB120" s="27">
        <v>0</v>
      </c>
      <c r="AD120" s="37">
        <v>0</v>
      </c>
      <c r="AE120" s="37">
        <v>0</v>
      </c>
      <c r="AF120" s="37">
        <v>0</v>
      </c>
      <c r="AG120" s="37">
        <v>0</v>
      </c>
      <c r="AH120" s="37"/>
      <c r="AI120" s="38">
        <f t="shared" ca="1" si="49"/>
        <v>141</v>
      </c>
      <c r="AJ120" s="39">
        <v>2</v>
      </c>
      <c r="AK120" s="71">
        <v>284.00511</v>
      </c>
      <c r="AL120" s="41">
        <v>143</v>
      </c>
      <c r="AM120" s="32">
        <v>427</v>
      </c>
      <c r="AN120" s="41" t="str">
        <f t="shared" si="50"/>
        <v>-</v>
      </c>
      <c r="AO120" s="41" t="str">
        <f t="shared" si="51"/>
        <v>-</v>
      </c>
      <c r="AP120" s="41" t="str">
        <f t="shared" si="52"/>
        <v>-</v>
      </c>
      <c r="AQ120" s="39"/>
      <c r="AR120" s="39"/>
      <c r="AS120" s="39"/>
      <c r="AT120" s="30"/>
      <c r="AU120" s="26"/>
      <c r="AV120" s="1"/>
    </row>
    <row r="121" spans="1:48" x14ac:dyDescent="0.2">
      <c r="A121" s="1">
        <v>21</v>
      </c>
      <c r="B121" s="1">
        <v>20</v>
      </c>
      <c r="C121" s="1" t="s">
        <v>710</v>
      </c>
      <c r="D121" s="29" t="s">
        <v>386</v>
      </c>
      <c r="E121" s="29">
        <v>103</v>
      </c>
      <c r="F121" s="27"/>
      <c r="G121" s="27">
        <v>72</v>
      </c>
      <c r="H121" s="27">
        <v>96</v>
      </c>
      <c r="I121" s="27"/>
      <c r="J121" s="27"/>
      <c r="K121" s="32">
        <f t="shared" si="40"/>
        <v>271</v>
      </c>
      <c r="L121" s="32" t="s">
        <v>1133</v>
      </c>
      <c r="M121" s="40"/>
      <c r="N121" s="33">
        <f t="shared" si="41"/>
        <v>271.01150000000001</v>
      </c>
      <c r="O121" s="32">
        <f t="shared" si="42"/>
        <v>3</v>
      </c>
      <c r="P121" s="32">
        <f t="shared" ca="1" si="43"/>
        <v>0</v>
      </c>
      <c r="Q121" s="34" t="s">
        <v>133</v>
      </c>
      <c r="R121" s="35">
        <f t="shared" si="44"/>
        <v>0</v>
      </c>
      <c r="S121" s="36">
        <f t="shared" si="45"/>
        <v>271.11331999999999</v>
      </c>
      <c r="T121" s="36">
        <f t="shared" si="46"/>
        <v>271.11331999999999</v>
      </c>
      <c r="U121" s="35">
        <f t="shared" si="47"/>
        <v>0</v>
      </c>
      <c r="V121" s="35">
        <f t="shared" si="48"/>
        <v>271.12482</v>
      </c>
      <c r="W121" s="29">
        <v>103</v>
      </c>
      <c r="X121" s="27">
        <v>96</v>
      </c>
      <c r="Y121" s="27">
        <v>72</v>
      </c>
      <c r="Z121" s="27">
        <v>0</v>
      </c>
      <c r="AA121" s="27">
        <v>0</v>
      </c>
      <c r="AB121" s="27">
        <v>0</v>
      </c>
      <c r="AD121" s="37">
        <v>0</v>
      </c>
      <c r="AE121" s="37">
        <v>0</v>
      </c>
      <c r="AF121" s="37">
        <v>0</v>
      </c>
      <c r="AG121" s="37">
        <v>0</v>
      </c>
      <c r="AH121" s="37"/>
      <c r="AI121" s="38">
        <f t="shared" ca="1" si="49"/>
        <v>72</v>
      </c>
      <c r="AJ121" s="39">
        <v>3</v>
      </c>
      <c r="AK121" s="71">
        <v>271.09333200000003</v>
      </c>
      <c r="AL121" s="41">
        <v>103</v>
      </c>
      <c r="AM121" s="32">
        <v>302</v>
      </c>
      <c r="AN121" s="41" t="str">
        <f t="shared" si="50"/>
        <v>-</v>
      </c>
      <c r="AO121" s="41" t="str">
        <f t="shared" si="51"/>
        <v>-</v>
      </c>
      <c r="AP121" s="41" t="str">
        <f t="shared" si="52"/>
        <v>-</v>
      </c>
      <c r="AQ121" s="39"/>
      <c r="AR121" s="39"/>
      <c r="AS121" s="39"/>
      <c r="AT121" s="30"/>
      <c r="AU121" s="26"/>
      <c r="AV121" s="1"/>
    </row>
    <row r="122" spans="1:48" x14ac:dyDescent="0.2">
      <c r="A122" s="1">
        <v>22</v>
      </c>
      <c r="B122" s="1">
        <v>21</v>
      </c>
      <c r="C122" s="1" t="s">
        <v>264</v>
      </c>
      <c r="D122" s="29" t="s">
        <v>42</v>
      </c>
      <c r="E122" s="29"/>
      <c r="F122" s="27"/>
      <c r="G122" s="27"/>
      <c r="H122" s="27">
        <v>120</v>
      </c>
      <c r="I122" s="27">
        <v>140</v>
      </c>
      <c r="J122" s="27"/>
      <c r="K122" s="32">
        <f t="shared" si="40"/>
        <v>260</v>
      </c>
      <c r="L122" s="32" t="s">
        <v>1133</v>
      </c>
      <c r="M122" s="40"/>
      <c r="N122" s="33">
        <f t="shared" si="41"/>
        <v>260.01159999999999</v>
      </c>
      <c r="O122" s="32">
        <f t="shared" si="42"/>
        <v>2</v>
      </c>
      <c r="P122" s="32">
        <f t="shared" ca="1" si="43"/>
        <v>0</v>
      </c>
      <c r="Q122" s="34" t="s">
        <v>133</v>
      </c>
      <c r="R122" s="35">
        <f t="shared" si="44"/>
        <v>0</v>
      </c>
      <c r="S122" s="36">
        <f t="shared" si="45"/>
        <v>260.15199999999999</v>
      </c>
      <c r="T122" s="36">
        <f t="shared" si="46"/>
        <v>260.15199999999999</v>
      </c>
      <c r="U122" s="35">
        <f t="shared" si="47"/>
        <v>0</v>
      </c>
      <c r="V122" s="35">
        <f t="shared" si="48"/>
        <v>260.16359999999997</v>
      </c>
      <c r="W122" s="29">
        <v>140</v>
      </c>
      <c r="X122" s="27">
        <v>120</v>
      </c>
      <c r="Y122" s="27">
        <v>0</v>
      </c>
      <c r="Z122" s="27">
        <v>0</v>
      </c>
      <c r="AA122" s="27">
        <v>0</v>
      </c>
      <c r="AB122" s="27">
        <v>0</v>
      </c>
      <c r="AD122" s="37">
        <v>0</v>
      </c>
      <c r="AE122" s="37">
        <v>0</v>
      </c>
      <c r="AF122" s="37">
        <v>0</v>
      </c>
      <c r="AG122" s="37">
        <v>0</v>
      </c>
      <c r="AH122" s="37"/>
      <c r="AI122" s="38">
        <f t="shared" ca="1" si="49"/>
        <v>0</v>
      </c>
      <c r="AJ122" s="39">
        <v>1</v>
      </c>
      <c r="AK122" s="71">
        <v>119.98909999999999</v>
      </c>
      <c r="AL122" s="41">
        <v>120</v>
      </c>
      <c r="AM122" s="32">
        <v>240</v>
      </c>
      <c r="AN122" s="41" t="str">
        <f t="shared" si="50"/>
        <v>-</v>
      </c>
      <c r="AO122" s="41" t="str">
        <f t="shared" si="51"/>
        <v>-</v>
      </c>
      <c r="AP122" s="41" t="str">
        <f t="shared" si="52"/>
        <v>-</v>
      </c>
      <c r="AQ122" s="39"/>
      <c r="AR122" s="39"/>
      <c r="AS122" s="39"/>
      <c r="AT122" s="30"/>
      <c r="AU122" s="26"/>
      <c r="AV122" s="1"/>
    </row>
    <row r="123" spans="1:48" x14ac:dyDescent="0.2">
      <c r="A123" s="1">
        <v>23</v>
      </c>
      <c r="B123" s="1">
        <v>22</v>
      </c>
      <c r="C123" s="1" t="s">
        <v>711</v>
      </c>
      <c r="D123" s="29" t="s">
        <v>85</v>
      </c>
      <c r="E123" s="29"/>
      <c r="F123" s="27"/>
      <c r="G123" s="27">
        <v>118</v>
      </c>
      <c r="H123" s="27">
        <v>134</v>
      </c>
      <c r="I123" s="27"/>
      <c r="J123" s="27"/>
      <c r="K123" s="32">
        <f t="shared" si="40"/>
        <v>252</v>
      </c>
      <c r="L123" s="32" t="s">
        <v>1133</v>
      </c>
      <c r="M123" s="40"/>
      <c r="N123" s="33">
        <f t="shared" si="41"/>
        <v>252.01169999999999</v>
      </c>
      <c r="O123" s="32">
        <f t="shared" si="42"/>
        <v>2</v>
      </c>
      <c r="P123" s="32">
        <f t="shared" ca="1" si="43"/>
        <v>0</v>
      </c>
      <c r="Q123" s="34" t="s">
        <v>133</v>
      </c>
      <c r="R123" s="35">
        <f t="shared" si="44"/>
        <v>0</v>
      </c>
      <c r="S123" s="36">
        <f t="shared" si="45"/>
        <v>252.14579999999998</v>
      </c>
      <c r="T123" s="36">
        <f t="shared" si="46"/>
        <v>252.14579999999998</v>
      </c>
      <c r="U123" s="35">
        <f t="shared" si="47"/>
        <v>0</v>
      </c>
      <c r="V123" s="35">
        <f t="shared" si="48"/>
        <v>252.15749999999997</v>
      </c>
      <c r="W123" s="29">
        <v>134</v>
      </c>
      <c r="X123" s="27">
        <v>118</v>
      </c>
      <c r="Y123" s="27">
        <v>0</v>
      </c>
      <c r="Z123" s="27">
        <v>0</v>
      </c>
      <c r="AA123" s="27">
        <v>0</v>
      </c>
      <c r="AB123" s="27">
        <v>0</v>
      </c>
      <c r="AD123" s="37">
        <v>0</v>
      </c>
      <c r="AE123" s="37">
        <v>0</v>
      </c>
      <c r="AF123" s="37">
        <v>0</v>
      </c>
      <c r="AG123" s="37">
        <v>0</v>
      </c>
      <c r="AH123" s="37"/>
      <c r="AI123" s="38">
        <f t="shared" ca="1" si="49"/>
        <v>118</v>
      </c>
      <c r="AJ123" s="39">
        <v>2</v>
      </c>
      <c r="AK123" s="71">
        <v>251.990658</v>
      </c>
      <c r="AL123" s="41">
        <v>134</v>
      </c>
      <c r="AM123" s="32">
        <v>386</v>
      </c>
      <c r="AN123" s="41" t="str">
        <f t="shared" si="50"/>
        <v>-</v>
      </c>
      <c r="AO123" s="41" t="str">
        <f t="shared" si="51"/>
        <v>-</v>
      </c>
      <c r="AP123" s="41" t="str">
        <f t="shared" si="52"/>
        <v>-</v>
      </c>
      <c r="AQ123" s="39"/>
      <c r="AR123" s="39"/>
      <c r="AS123" s="39"/>
      <c r="AT123" s="30"/>
      <c r="AU123" s="26"/>
      <c r="AV123" s="1"/>
    </row>
    <row r="124" spans="1:48" x14ac:dyDescent="0.2">
      <c r="A124" s="1">
        <v>24</v>
      </c>
      <c r="B124" s="1">
        <v>23</v>
      </c>
      <c r="C124" s="1" t="s">
        <v>712</v>
      </c>
      <c r="D124" s="29" t="s">
        <v>52</v>
      </c>
      <c r="E124" s="29"/>
      <c r="F124" s="27"/>
      <c r="G124" s="27">
        <v>101</v>
      </c>
      <c r="H124" s="27">
        <v>112</v>
      </c>
      <c r="I124" s="27"/>
      <c r="J124" s="27"/>
      <c r="K124" s="32">
        <f t="shared" si="40"/>
        <v>213</v>
      </c>
      <c r="L124" s="32" t="s">
        <v>1133</v>
      </c>
      <c r="M124" s="40"/>
      <c r="N124" s="33">
        <f t="shared" si="41"/>
        <v>213.01179999999999</v>
      </c>
      <c r="O124" s="32">
        <f t="shared" si="42"/>
        <v>2</v>
      </c>
      <c r="P124" s="32">
        <f t="shared" ca="1" si="43"/>
        <v>0</v>
      </c>
      <c r="Q124" s="34" t="s">
        <v>133</v>
      </c>
      <c r="R124" s="35">
        <f t="shared" si="44"/>
        <v>0</v>
      </c>
      <c r="S124" s="36">
        <f t="shared" si="45"/>
        <v>213.12209999999999</v>
      </c>
      <c r="T124" s="36">
        <f t="shared" si="46"/>
        <v>213.12209999999999</v>
      </c>
      <c r="U124" s="35">
        <f t="shared" si="47"/>
        <v>0</v>
      </c>
      <c r="V124" s="35">
        <f t="shared" si="48"/>
        <v>213.13389999999998</v>
      </c>
      <c r="W124" s="29">
        <v>112</v>
      </c>
      <c r="X124" s="27">
        <v>101</v>
      </c>
      <c r="Y124" s="27">
        <v>0</v>
      </c>
      <c r="Z124" s="27">
        <v>0</v>
      </c>
      <c r="AA124" s="27">
        <v>0</v>
      </c>
      <c r="AB124" s="27">
        <v>0</v>
      </c>
      <c r="AD124" s="37">
        <v>0</v>
      </c>
      <c r="AE124" s="37">
        <v>0</v>
      </c>
      <c r="AF124" s="37">
        <v>0</v>
      </c>
      <c r="AG124" s="37">
        <v>0</v>
      </c>
      <c r="AH124" s="37"/>
      <c r="AI124" s="38">
        <f t="shared" ca="1" si="49"/>
        <v>101</v>
      </c>
      <c r="AJ124" s="39">
        <v>2</v>
      </c>
      <c r="AK124" s="71">
        <v>212.99022099999999</v>
      </c>
      <c r="AL124" s="41">
        <v>112</v>
      </c>
      <c r="AM124" s="32">
        <v>325</v>
      </c>
      <c r="AN124" s="41" t="str">
        <f t="shared" si="50"/>
        <v>-</v>
      </c>
      <c r="AO124" s="41" t="str">
        <f t="shared" si="51"/>
        <v>-</v>
      </c>
      <c r="AP124" s="41" t="str">
        <f t="shared" si="52"/>
        <v>-</v>
      </c>
      <c r="AQ124" s="39"/>
      <c r="AR124" s="39"/>
      <c r="AS124" s="39"/>
      <c r="AT124" s="30"/>
      <c r="AU124" s="26"/>
      <c r="AV124" s="1"/>
    </row>
    <row r="125" spans="1:48" x14ac:dyDescent="0.2">
      <c r="A125" s="1">
        <v>25</v>
      </c>
      <c r="B125" s="1">
        <v>24</v>
      </c>
      <c r="C125" s="1" t="s">
        <v>132</v>
      </c>
      <c r="D125" s="29" t="s">
        <v>49</v>
      </c>
      <c r="E125" s="29"/>
      <c r="F125" s="27"/>
      <c r="G125" s="27"/>
      <c r="H125" s="27"/>
      <c r="I125" s="27">
        <v>190</v>
      </c>
      <c r="J125" s="27"/>
      <c r="K125" s="32">
        <f t="shared" si="40"/>
        <v>190</v>
      </c>
      <c r="L125" s="32" t="s">
        <v>1133</v>
      </c>
      <c r="M125" s="40"/>
      <c r="N125" s="33">
        <f t="shared" si="41"/>
        <v>190.0119</v>
      </c>
      <c r="O125" s="32">
        <f t="shared" si="42"/>
        <v>1</v>
      </c>
      <c r="P125" s="32" t="str">
        <f t="shared" ca="1" si="43"/>
        <v>Y</v>
      </c>
      <c r="Q125" s="34" t="s">
        <v>133</v>
      </c>
      <c r="R125" s="35">
        <f t="shared" si="44"/>
        <v>0</v>
      </c>
      <c r="S125" s="36">
        <f t="shared" si="45"/>
        <v>190.18999999999997</v>
      </c>
      <c r="T125" s="36">
        <f t="shared" si="46"/>
        <v>190.19</v>
      </c>
      <c r="U125" s="35">
        <f t="shared" si="47"/>
        <v>0</v>
      </c>
      <c r="V125" s="35">
        <f t="shared" si="48"/>
        <v>190.20189999999999</v>
      </c>
      <c r="W125" s="29">
        <v>190</v>
      </c>
      <c r="X125" s="27">
        <v>0</v>
      </c>
      <c r="Y125" s="27">
        <v>0</v>
      </c>
      <c r="Z125" s="27">
        <v>0</v>
      </c>
      <c r="AA125" s="27">
        <v>0</v>
      </c>
      <c r="AB125" s="27">
        <v>0</v>
      </c>
      <c r="AD125" s="37"/>
      <c r="AE125" s="37"/>
      <c r="AF125" s="37"/>
      <c r="AG125" s="37"/>
      <c r="AH125" s="37"/>
      <c r="AI125" s="38">
        <f t="shared" ca="1" si="49"/>
        <v>0</v>
      </c>
      <c r="AJ125" s="39"/>
      <c r="AK125" s="71"/>
      <c r="AL125" s="41"/>
      <c r="AM125" s="32"/>
      <c r="AN125" s="41" t="str">
        <f t="shared" si="50"/>
        <v>-</v>
      </c>
      <c r="AO125" s="41" t="str">
        <f t="shared" si="51"/>
        <v>-</v>
      </c>
      <c r="AP125" s="41" t="str">
        <f t="shared" si="52"/>
        <v>-</v>
      </c>
      <c r="AQ125" s="39"/>
      <c r="AR125" s="39"/>
      <c r="AS125" s="39"/>
      <c r="AT125" s="30"/>
      <c r="AU125" s="26"/>
      <c r="AV125" s="1"/>
    </row>
    <row r="126" spans="1:48" x14ac:dyDescent="0.2">
      <c r="A126" s="1">
        <v>26</v>
      </c>
      <c r="B126" s="1">
        <v>25</v>
      </c>
      <c r="C126" s="1" t="s">
        <v>713</v>
      </c>
      <c r="D126" s="29" t="s">
        <v>102</v>
      </c>
      <c r="E126" s="29"/>
      <c r="F126" s="27"/>
      <c r="G126" s="27"/>
      <c r="H126" s="27">
        <v>176</v>
      </c>
      <c r="I126" s="27"/>
      <c r="J126" s="27"/>
      <c r="K126" s="32">
        <f t="shared" si="40"/>
        <v>176</v>
      </c>
      <c r="L126" s="32" t="s">
        <v>1133</v>
      </c>
      <c r="M126" s="40"/>
      <c r="N126" s="33">
        <f t="shared" si="41"/>
        <v>176.012</v>
      </c>
      <c r="O126" s="32">
        <f t="shared" si="42"/>
        <v>1</v>
      </c>
      <c r="P126" s="32">
        <f t="shared" ca="1" si="43"/>
        <v>0</v>
      </c>
      <c r="Q126" s="34" t="s">
        <v>133</v>
      </c>
      <c r="R126" s="35">
        <f t="shared" si="44"/>
        <v>0</v>
      </c>
      <c r="S126" s="36">
        <f t="shared" si="45"/>
        <v>176.17599999999999</v>
      </c>
      <c r="T126" s="36">
        <f t="shared" si="46"/>
        <v>176.17599999999999</v>
      </c>
      <c r="U126" s="35">
        <f t="shared" si="47"/>
        <v>0</v>
      </c>
      <c r="V126" s="35">
        <f t="shared" si="48"/>
        <v>176.18799999999999</v>
      </c>
      <c r="W126" s="29">
        <v>176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D126" s="37">
        <v>0</v>
      </c>
      <c r="AE126" s="37">
        <v>0</v>
      </c>
      <c r="AF126" s="37">
        <v>0</v>
      </c>
      <c r="AG126" s="37">
        <v>0</v>
      </c>
      <c r="AH126" s="37"/>
      <c r="AI126" s="38">
        <f t="shared" ca="1" si="49"/>
        <v>0</v>
      </c>
      <c r="AJ126" s="39">
        <v>1</v>
      </c>
      <c r="AK126" s="71">
        <v>175.99055999999999</v>
      </c>
      <c r="AL126" s="41">
        <v>176</v>
      </c>
      <c r="AM126" s="32">
        <v>352</v>
      </c>
      <c r="AN126" s="41" t="str">
        <f t="shared" si="50"/>
        <v>-</v>
      </c>
      <c r="AO126" s="41" t="str">
        <f t="shared" si="51"/>
        <v>-</v>
      </c>
      <c r="AP126" s="41" t="str">
        <f t="shared" si="52"/>
        <v>-</v>
      </c>
      <c r="AQ126" s="39"/>
      <c r="AR126" s="39"/>
      <c r="AS126" s="39"/>
      <c r="AT126" s="30"/>
      <c r="AU126" s="26"/>
      <c r="AV126" s="1"/>
    </row>
    <row r="127" spans="1:48" x14ac:dyDescent="0.2">
      <c r="A127" s="1">
        <v>27</v>
      </c>
      <c r="B127" s="1">
        <v>26</v>
      </c>
      <c r="C127" s="1" t="s">
        <v>714</v>
      </c>
      <c r="D127" s="29" t="s">
        <v>78</v>
      </c>
      <c r="E127" s="29"/>
      <c r="F127" s="27"/>
      <c r="G127" s="27"/>
      <c r="H127" s="27">
        <v>170</v>
      </c>
      <c r="I127" s="27"/>
      <c r="J127" s="27"/>
      <c r="K127" s="32">
        <f t="shared" si="40"/>
        <v>170</v>
      </c>
      <c r="L127" s="32" t="s">
        <v>1133</v>
      </c>
      <c r="M127" s="40"/>
      <c r="N127" s="33">
        <f t="shared" si="41"/>
        <v>170.0121</v>
      </c>
      <c r="O127" s="32">
        <f t="shared" si="42"/>
        <v>1</v>
      </c>
      <c r="P127" s="32">
        <f t="shared" ca="1" si="43"/>
        <v>0</v>
      </c>
      <c r="Q127" s="34" t="s">
        <v>133</v>
      </c>
      <c r="R127" s="35">
        <f t="shared" si="44"/>
        <v>0</v>
      </c>
      <c r="S127" s="36">
        <f t="shared" si="45"/>
        <v>170.17</v>
      </c>
      <c r="T127" s="36">
        <f t="shared" si="46"/>
        <v>170.17</v>
      </c>
      <c r="U127" s="35">
        <f t="shared" si="47"/>
        <v>0</v>
      </c>
      <c r="V127" s="35">
        <f t="shared" si="48"/>
        <v>170.18209999999999</v>
      </c>
      <c r="W127" s="29">
        <v>170</v>
      </c>
      <c r="X127" s="27">
        <v>0</v>
      </c>
      <c r="Y127" s="27">
        <v>0</v>
      </c>
      <c r="Z127" s="27">
        <v>0</v>
      </c>
      <c r="AA127" s="27">
        <v>0</v>
      </c>
      <c r="AB127" s="27">
        <v>0</v>
      </c>
      <c r="AD127" s="37">
        <v>0</v>
      </c>
      <c r="AE127" s="37">
        <v>0</v>
      </c>
      <c r="AF127" s="37">
        <v>0</v>
      </c>
      <c r="AG127" s="37">
        <v>0</v>
      </c>
      <c r="AH127" s="37"/>
      <c r="AI127" s="38">
        <f t="shared" ca="1" si="49"/>
        <v>0</v>
      </c>
      <c r="AJ127" s="39">
        <v>1</v>
      </c>
      <c r="AK127" s="71">
        <v>169.99039999999999</v>
      </c>
      <c r="AL127" s="41">
        <v>170</v>
      </c>
      <c r="AM127" s="32">
        <v>340</v>
      </c>
      <c r="AN127" s="41" t="str">
        <f t="shared" si="50"/>
        <v>-</v>
      </c>
      <c r="AO127" s="41" t="str">
        <f t="shared" si="51"/>
        <v>-</v>
      </c>
      <c r="AP127" s="41" t="str">
        <f t="shared" si="52"/>
        <v>-</v>
      </c>
      <c r="AQ127" s="39"/>
      <c r="AR127" s="39"/>
      <c r="AS127" s="39"/>
      <c r="AT127" s="30"/>
      <c r="AU127" s="26"/>
      <c r="AV127" s="1"/>
    </row>
    <row r="128" spans="1:48" x14ac:dyDescent="0.2">
      <c r="A128" s="1">
        <v>28</v>
      </c>
      <c r="B128" s="1">
        <v>27</v>
      </c>
      <c r="C128" s="1" t="s">
        <v>715</v>
      </c>
      <c r="D128" s="29" t="s">
        <v>19</v>
      </c>
      <c r="E128" s="29">
        <v>163</v>
      </c>
      <c r="F128" s="27"/>
      <c r="G128" s="27"/>
      <c r="H128" s="27"/>
      <c r="I128" s="27"/>
      <c r="J128" s="27"/>
      <c r="K128" s="32">
        <f t="shared" si="40"/>
        <v>163</v>
      </c>
      <c r="L128" s="32" t="s">
        <v>1133</v>
      </c>
      <c r="M128" s="40"/>
      <c r="N128" s="33">
        <f t="shared" si="41"/>
        <v>163.01220000000001</v>
      </c>
      <c r="O128" s="32">
        <f t="shared" si="42"/>
        <v>1</v>
      </c>
      <c r="P128" s="32">
        <f t="shared" ca="1" si="43"/>
        <v>0</v>
      </c>
      <c r="Q128" s="34" t="s">
        <v>133</v>
      </c>
      <c r="R128" s="35">
        <f t="shared" si="44"/>
        <v>0</v>
      </c>
      <c r="S128" s="36">
        <f t="shared" si="45"/>
        <v>163.16299999999998</v>
      </c>
      <c r="T128" s="36">
        <f t="shared" si="46"/>
        <v>163.16300000000001</v>
      </c>
      <c r="U128" s="35">
        <f t="shared" si="47"/>
        <v>0</v>
      </c>
      <c r="V128" s="35">
        <f t="shared" si="48"/>
        <v>163.17520000000002</v>
      </c>
      <c r="W128" s="29">
        <v>163</v>
      </c>
      <c r="X128" s="27">
        <v>0</v>
      </c>
      <c r="Y128" s="27">
        <v>0</v>
      </c>
      <c r="Z128" s="27">
        <v>0</v>
      </c>
      <c r="AA128" s="27">
        <v>0</v>
      </c>
      <c r="AB128" s="27">
        <v>0</v>
      </c>
      <c r="AD128" s="37">
        <v>0</v>
      </c>
      <c r="AE128" s="37">
        <v>0</v>
      </c>
      <c r="AF128" s="37">
        <v>0</v>
      </c>
      <c r="AG128" s="37">
        <v>0</v>
      </c>
      <c r="AH128" s="37"/>
      <c r="AI128" s="38">
        <f t="shared" ca="1" si="49"/>
        <v>0</v>
      </c>
      <c r="AJ128" s="39">
        <v>1</v>
      </c>
      <c r="AK128" s="71">
        <v>163.1516</v>
      </c>
      <c r="AL128" s="41">
        <v>163</v>
      </c>
      <c r="AM128" s="32">
        <v>326</v>
      </c>
      <c r="AN128" s="41" t="str">
        <f t="shared" si="50"/>
        <v>-</v>
      </c>
      <c r="AO128" s="41" t="str">
        <f t="shared" si="51"/>
        <v>-</v>
      </c>
      <c r="AP128" s="41" t="str">
        <f t="shared" si="52"/>
        <v>-</v>
      </c>
      <c r="AQ128" s="39"/>
      <c r="AR128" s="39"/>
      <c r="AS128" s="39"/>
      <c r="AT128" s="30"/>
      <c r="AU128" s="26"/>
      <c r="AV128" s="1"/>
    </row>
    <row r="129" spans="1:48" x14ac:dyDescent="0.2">
      <c r="A129" s="1">
        <v>29</v>
      </c>
      <c r="B129" s="1">
        <v>28</v>
      </c>
      <c r="C129" s="1" t="s">
        <v>716</v>
      </c>
      <c r="D129" s="29" t="s">
        <v>114</v>
      </c>
      <c r="E129" s="29"/>
      <c r="F129" s="27"/>
      <c r="G129" s="27"/>
      <c r="H129" s="27">
        <v>155</v>
      </c>
      <c r="I129" s="27"/>
      <c r="J129" s="27"/>
      <c r="K129" s="32">
        <f t="shared" si="40"/>
        <v>155</v>
      </c>
      <c r="L129" s="32" t="s">
        <v>1133</v>
      </c>
      <c r="M129" s="40"/>
      <c r="N129" s="33">
        <f t="shared" si="41"/>
        <v>155.01230000000001</v>
      </c>
      <c r="O129" s="32">
        <f t="shared" si="42"/>
        <v>1</v>
      </c>
      <c r="P129" s="32">
        <f t="shared" ca="1" si="43"/>
        <v>0</v>
      </c>
      <c r="Q129" s="34" t="s">
        <v>133</v>
      </c>
      <c r="R129" s="35">
        <f t="shared" si="44"/>
        <v>0</v>
      </c>
      <c r="S129" s="36">
        <f t="shared" si="45"/>
        <v>155.15499999999997</v>
      </c>
      <c r="T129" s="36">
        <f t="shared" si="46"/>
        <v>155.155</v>
      </c>
      <c r="U129" s="35">
        <f t="shared" si="47"/>
        <v>0</v>
      </c>
      <c r="V129" s="35">
        <f t="shared" si="48"/>
        <v>155.16730000000001</v>
      </c>
      <c r="W129" s="29">
        <v>155</v>
      </c>
      <c r="X129" s="27">
        <v>0</v>
      </c>
      <c r="Y129" s="27">
        <v>0</v>
      </c>
      <c r="Z129" s="27">
        <v>0</v>
      </c>
      <c r="AA129" s="27">
        <v>0</v>
      </c>
      <c r="AB129" s="27">
        <v>0</v>
      </c>
      <c r="AD129" s="37">
        <v>0</v>
      </c>
      <c r="AE129" s="37">
        <v>0</v>
      </c>
      <c r="AF129" s="37">
        <v>0</v>
      </c>
      <c r="AG129" s="37">
        <v>0</v>
      </c>
      <c r="AH129" s="37"/>
      <c r="AI129" s="38">
        <f t="shared" ca="1" si="49"/>
        <v>0</v>
      </c>
      <c r="AJ129" s="39">
        <v>1</v>
      </c>
      <c r="AK129" s="71">
        <v>154.99005</v>
      </c>
      <c r="AL129" s="41">
        <v>155</v>
      </c>
      <c r="AM129" s="32">
        <v>310</v>
      </c>
      <c r="AN129" s="41" t="str">
        <f t="shared" si="50"/>
        <v>-</v>
      </c>
      <c r="AO129" s="41" t="str">
        <f t="shared" si="51"/>
        <v>-</v>
      </c>
      <c r="AP129" s="41" t="str">
        <f t="shared" si="52"/>
        <v>-</v>
      </c>
      <c r="AQ129" s="39"/>
      <c r="AR129" s="39"/>
      <c r="AS129" s="39"/>
      <c r="AT129" s="30"/>
      <c r="AU129" s="26"/>
      <c r="AV129" s="1"/>
    </row>
    <row r="130" spans="1:48" x14ac:dyDescent="0.2">
      <c r="A130" s="1">
        <v>30</v>
      </c>
      <c r="B130" s="1">
        <v>29</v>
      </c>
      <c r="C130" s="1" t="s">
        <v>717</v>
      </c>
      <c r="D130" s="29" t="s">
        <v>49</v>
      </c>
      <c r="E130" s="29">
        <v>154</v>
      </c>
      <c r="F130" s="27"/>
      <c r="G130" s="27"/>
      <c r="H130" s="27"/>
      <c r="I130" s="27"/>
      <c r="J130" s="27"/>
      <c r="K130" s="32">
        <f t="shared" si="40"/>
        <v>154</v>
      </c>
      <c r="L130" s="32" t="s">
        <v>1133</v>
      </c>
      <c r="M130" s="40"/>
      <c r="N130" s="33">
        <f t="shared" si="41"/>
        <v>154.01240000000001</v>
      </c>
      <c r="O130" s="32">
        <f t="shared" si="42"/>
        <v>1</v>
      </c>
      <c r="P130" s="32">
        <f t="shared" ca="1" si="43"/>
        <v>0</v>
      </c>
      <c r="Q130" s="34" t="s">
        <v>133</v>
      </c>
      <c r="R130" s="35">
        <f t="shared" si="44"/>
        <v>0</v>
      </c>
      <c r="S130" s="36">
        <f t="shared" si="45"/>
        <v>154.154</v>
      </c>
      <c r="T130" s="36">
        <f t="shared" si="46"/>
        <v>154.154</v>
      </c>
      <c r="U130" s="35">
        <f t="shared" si="47"/>
        <v>0</v>
      </c>
      <c r="V130" s="35">
        <f t="shared" si="48"/>
        <v>154.16640000000001</v>
      </c>
      <c r="W130" s="29">
        <v>154</v>
      </c>
      <c r="X130" s="27">
        <v>0</v>
      </c>
      <c r="Y130" s="27">
        <v>0</v>
      </c>
      <c r="Z130" s="27">
        <v>0</v>
      </c>
      <c r="AA130" s="27">
        <v>0</v>
      </c>
      <c r="AB130" s="27">
        <v>0</v>
      </c>
      <c r="AD130" s="37">
        <v>0</v>
      </c>
      <c r="AE130" s="37">
        <v>0</v>
      </c>
      <c r="AF130" s="37">
        <v>0</v>
      </c>
      <c r="AG130" s="37">
        <v>0</v>
      </c>
      <c r="AH130" s="37"/>
      <c r="AI130" s="38">
        <f t="shared" ca="1" si="49"/>
        <v>0</v>
      </c>
      <c r="AJ130" s="39">
        <v>1</v>
      </c>
      <c r="AK130" s="71">
        <v>154.14240000000001</v>
      </c>
      <c r="AL130" s="41">
        <v>154</v>
      </c>
      <c r="AM130" s="32">
        <v>308</v>
      </c>
      <c r="AN130" s="41" t="str">
        <f t="shared" si="50"/>
        <v>-</v>
      </c>
      <c r="AO130" s="41" t="str">
        <f t="shared" si="51"/>
        <v>-</v>
      </c>
      <c r="AP130" s="41" t="str">
        <f t="shared" si="52"/>
        <v>-</v>
      </c>
      <c r="AQ130" s="39"/>
      <c r="AR130" s="39"/>
      <c r="AS130" s="39"/>
      <c r="AT130" s="30"/>
      <c r="AU130" s="26"/>
      <c r="AV130" s="1"/>
    </row>
    <row r="131" spans="1:48" x14ac:dyDescent="0.2">
      <c r="A131" s="1">
        <v>31</v>
      </c>
      <c r="B131" s="1">
        <v>30</v>
      </c>
      <c r="C131" s="1" t="s">
        <v>718</v>
      </c>
      <c r="D131" s="29" t="s">
        <v>124</v>
      </c>
      <c r="E131" s="29">
        <v>138</v>
      </c>
      <c r="F131" s="27"/>
      <c r="G131" s="27"/>
      <c r="H131" s="27"/>
      <c r="I131" s="27"/>
      <c r="J131" s="27"/>
      <c r="K131" s="32">
        <f t="shared" si="40"/>
        <v>138</v>
      </c>
      <c r="L131" s="32" t="s">
        <v>1133</v>
      </c>
      <c r="M131" s="40"/>
      <c r="N131" s="33">
        <f t="shared" si="41"/>
        <v>138.01249999999999</v>
      </c>
      <c r="O131" s="32">
        <f t="shared" si="42"/>
        <v>1</v>
      </c>
      <c r="P131" s="32">
        <f t="shared" ca="1" si="43"/>
        <v>0</v>
      </c>
      <c r="Q131" s="34" t="s">
        <v>133</v>
      </c>
      <c r="R131" s="35">
        <f t="shared" si="44"/>
        <v>0</v>
      </c>
      <c r="S131" s="36">
        <f t="shared" si="45"/>
        <v>138.13799999999998</v>
      </c>
      <c r="T131" s="36">
        <f t="shared" si="46"/>
        <v>138.13800000000001</v>
      </c>
      <c r="U131" s="35">
        <f t="shared" si="47"/>
        <v>0</v>
      </c>
      <c r="V131" s="35">
        <f t="shared" si="48"/>
        <v>138.15049999999999</v>
      </c>
      <c r="W131" s="29">
        <v>138</v>
      </c>
      <c r="X131" s="27">
        <v>0</v>
      </c>
      <c r="Y131" s="27">
        <v>0</v>
      </c>
      <c r="Z131" s="27">
        <v>0</v>
      </c>
      <c r="AA131" s="27">
        <v>0</v>
      </c>
      <c r="AB131" s="27">
        <v>0</v>
      </c>
      <c r="AD131" s="37">
        <v>0</v>
      </c>
      <c r="AE131" s="37">
        <v>0</v>
      </c>
      <c r="AF131" s="37">
        <v>0</v>
      </c>
      <c r="AG131" s="37">
        <v>0</v>
      </c>
      <c r="AH131" s="37"/>
      <c r="AI131" s="38">
        <f t="shared" ca="1" si="49"/>
        <v>0</v>
      </c>
      <c r="AJ131" s="39">
        <v>1</v>
      </c>
      <c r="AK131" s="71">
        <v>138.12630000000001</v>
      </c>
      <c r="AL131" s="41">
        <v>138</v>
      </c>
      <c r="AM131" s="32">
        <v>276</v>
      </c>
      <c r="AN131" s="41" t="str">
        <f t="shared" si="50"/>
        <v>-</v>
      </c>
      <c r="AO131" s="41" t="str">
        <f t="shared" si="51"/>
        <v>-</v>
      </c>
      <c r="AP131" s="41" t="str">
        <f t="shared" si="52"/>
        <v>-</v>
      </c>
      <c r="AQ131" s="39"/>
      <c r="AR131" s="39"/>
      <c r="AS131" s="39"/>
      <c r="AT131" s="30"/>
      <c r="AU131" s="26"/>
      <c r="AV131" s="1"/>
    </row>
    <row r="132" spans="1:48" x14ac:dyDescent="0.2">
      <c r="A132" s="1">
        <v>32</v>
      </c>
      <c r="B132" s="1">
        <v>31</v>
      </c>
      <c r="C132" s="1" t="s">
        <v>719</v>
      </c>
      <c r="D132" s="29" t="s">
        <v>124</v>
      </c>
      <c r="E132" s="29"/>
      <c r="F132" s="27"/>
      <c r="G132" s="27">
        <v>132</v>
      </c>
      <c r="H132" s="27"/>
      <c r="I132" s="27"/>
      <c r="J132" s="27"/>
      <c r="K132" s="32">
        <f t="shared" si="40"/>
        <v>132</v>
      </c>
      <c r="L132" s="32" t="s">
        <v>1133</v>
      </c>
      <c r="M132" s="40"/>
      <c r="N132" s="33">
        <f t="shared" si="41"/>
        <v>132.01259999999999</v>
      </c>
      <c r="O132" s="32">
        <f t="shared" si="42"/>
        <v>1</v>
      </c>
      <c r="P132" s="32">
        <f t="shared" ca="1" si="43"/>
        <v>0</v>
      </c>
      <c r="Q132" s="34" t="s">
        <v>133</v>
      </c>
      <c r="R132" s="35">
        <f t="shared" si="44"/>
        <v>0</v>
      </c>
      <c r="S132" s="36">
        <f t="shared" si="45"/>
        <v>132.13199999999998</v>
      </c>
      <c r="T132" s="36">
        <f t="shared" si="46"/>
        <v>132.13200000000001</v>
      </c>
      <c r="U132" s="35">
        <f t="shared" si="47"/>
        <v>0</v>
      </c>
      <c r="V132" s="35">
        <f t="shared" si="48"/>
        <v>132.1446</v>
      </c>
      <c r="W132" s="29">
        <v>132</v>
      </c>
      <c r="X132" s="27">
        <v>0</v>
      </c>
      <c r="Y132" s="27">
        <v>0</v>
      </c>
      <c r="Z132" s="27">
        <v>0</v>
      </c>
      <c r="AA132" s="27">
        <v>0</v>
      </c>
      <c r="AB132" s="27">
        <v>0</v>
      </c>
      <c r="AD132" s="37">
        <v>0</v>
      </c>
      <c r="AE132" s="37">
        <v>0</v>
      </c>
      <c r="AF132" s="37">
        <v>0</v>
      </c>
      <c r="AG132" s="37">
        <v>0</v>
      </c>
      <c r="AH132" s="37"/>
      <c r="AI132" s="38">
        <f t="shared" ca="1" si="49"/>
        <v>132</v>
      </c>
      <c r="AJ132" s="39">
        <v>1</v>
      </c>
      <c r="AK132" s="71">
        <v>131.98952</v>
      </c>
      <c r="AL132" s="41">
        <v>132</v>
      </c>
      <c r="AM132" s="32">
        <v>264</v>
      </c>
      <c r="AN132" s="41" t="str">
        <f t="shared" si="50"/>
        <v>-</v>
      </c>
      <c r="AO132" s="41" t="str">
        <f t="shared" si="51"/>
        <v>-</v>
      </c>
      <c r="AP132" s="41" t="str">
        <f t="shared" si="52"/>
        <v>-</v>
      </c>
      <c r="AQ132" s="39"/>
      <c r="AR132" s="39"/>
      <c r="AS132" s="39"/>
      <c r="AT132" s="30"/>
      <c r="AU132" s="26"/>
      <c r="AV132" s="1"/>
    </row>
    <row r="133" spans="1:48" x14ac:dyDescent="0.2">
      <c r="A133" s="1">
        <v>33</v>
      </c>
      <c r="B133" s="1">
        <v>32</v>
      </c>
      <c r="C133" s="1" t="s">
        <v>720</v>
      </c>
      <c r="D133" s="29" t="s">
        <v>63</v>
      </c>
      <c r="E133" s="29"/>
      <c r="F133" s="27">
        <v>127</v>
      </c>
      <c r="G133" s="27"/>
      <c r="H133" s="27"/>
      <c r="I133" s="27"/>
      <c r="J133" s="27"/>
      <c r="K133" s="32">
        <f t="shared" si="40"/>
        <v>127</v>
      </c>
      <c r="L133" s="32" t="s">
        <v>1133</v>
      </c>
      <c r="M133" s="40"/>
      <c r="N133" s="33">
        <f t="shared" si="41"/>
        <v>127.0127</v>
      </c>
      <c r="O133" s="32">
        <f t="shared" si="42"/>
        <v>1</v>
      </c>
      <c r="P133" s="32">
        <f t="shared" ca="1" si="43"/>
        <v>0</v>
      </c>
      <c r="Q133" s="34" t="s">
        <v>133</v>
      </c>
      <c r="R133" s="35">
        <f t="shared" si="44"/>
        <v>0</v>
      </c>
      <c r="S133" s="36">
        <f t="shared" si="45"/>
        <v>127.12699999999998</v>
      </c>
      <c r="T133" s="36">
        <f t="shared" si="46"/>
        <v>127.127</v>
      </c>
      <c r="U133" s="35">
        <f t="shared" si="47"/>
        <v>0</v>
      </c>
      <c r="V133" s="35">
        <f t="shared" si="48"/>
        <v>127.13969999999999</v>
      </c>
      <c r="W133" s="29">
        <v>127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D133" s="37">
        <v>0</v>
      </c>
      <c r="AE133" s="37">
        <v>0</v>
      </c>
      <c r="AF133" s="37">
        <v>0</v>
      </c>
      <c r="AG133" s="37">
        <v>0</v>
      </c>
      <c r="AH133" s="37"/>
      <c r="AI133" s="38">
        <f t="shared" ca="1" si="49"/>
        <v>0</v>
      </c>
      <c r="AJ133" s="39">
        <v>1</v>
      </c>
      <c r="AK133" s="71">
        <v>127.00069999999999</v>
      </c>
      <c r="AL133" s="41">
        <v>127</v>
      </c>
      <c r="AM133" s="32">
        <v>254</v>
      </c>
      <c r="AN133" s="41" t="str">
        <f t="shared" si="50"/>
        <v>-</v>
      </c>
      <c r="AO133" s="41" t="str">
        <f t="shared" si="51"/>
        <v>-</v>
      </c>
      <c r="AP133" s="41" t="str">
        <f t="shared" si="52"/>
        <v>-</v>
      </c>
      <c r="AQ133" s="39"/>
      <c r="AR133" s="39"/>
      <c r="AS133" s="39"/>
      <c r="AT133" s="30"/>
      <c r="AU133" s="26"/>
      <c r="AV133" s="1"/>
    </row>
    <row r="134" spans="1:48" x14ac:dyDescent="0.2">
      <c r="A134" s="1">
        <v>34</v>
      </c>
      <c r="B134" s="1">
        <v>33</v>
      </c>
      <c r="C134" s="1" t="s">
        <v>721</v>
      </c>
      <c r="D134" s="29" t="s">
        <v>52</v>
      </c>
      <c r="E134" s="29">
        <v>90</v>
      </c>
      <c r="F134" s="27"/>
      <c r="G134" s="27"/>
      <c r="H134" s="27"/>
      <c r="I134" s="27"/>
      <c r="J134" s="27"/>
      <c r="K134" s="32">
        <f t="shared" si="40"/>
        <v>90</v>
      </c>
      <c r="L134" s="32" t="s">
        <v>1133</v>
      </c>
      <c r="M134" s="40"/>
      <c r="N134" s="33">
        <f t="shared" si="41"/>
        <v>90.012799999999999</v>
      </c>
      <c r="O134" s="32">
        <f t="shared" si="42"/>
        <v>1</v>
      </c>
      <c r="P134" s="32">
        <f t="shared" ca="1" si="43"/>
        <v>0</v>
      </c>
      <c r="Q134" s="34" t="s">
        <v>133</v>
      </c>
      <c r="R134" s="35">
        <f t="shared" si="44"/>
        <v>0</v>
      </c>
      <c r="S134" s="36">
        <f t="shared" si="45"/>
        <v>90.089999999999989</v>
      </c>
      <c r="T134" s="36">
        <f t="shared" si="46"/>
        <v>90.09</v>
      </c>
      <c r="U134" s="35">
        <f t="shared" si="47"/>
        <v>0</v>
      </c>
      <c r="V134" s="35">
        <f t="shared" si="48"/>
        <v>90.102800000000002</v>
      </c>
      <c r="W134" s="29">
        <v>90</v>
      </c>
      <c r="X134" s="27">
        <v>0</v>
      </c>
      <c r="Y134" s="27">
        <v>0</v>
      </c>
      <c r="Z134" s="27">
        <v>0</v>
      </c>
      <c r="AA134" s="27">
        <v>0</v>
      </c>
      <c r="AB134" s="27">
        <v>0</v>
      </c>
      <c r="AD134" s="37">
        <v>0</v>
      </c>
      <c r="AE134" s="37">
        <v>0</v>
      </c>
      <c r="AF134" s="37">
        <v>0</v>
      </c>
      <c r="AG134" s="37">
        <v>0</v>
      </c>
      <c r="AH134" s="37"/>
      <c r="AI134" s="38">
        <f t="shared" ca="1" si="49"/>
        <v>0</v>
      </c>
      <c r="AJ134" s="39">
        <v>1</v>
      </c>
      <c r="AK134" s="71">
        <v>90.077799999999996</v>
      </c>
      <c r="AL134" s="41">
        <v>90</v>
      </c>
      <c r="AM134" s="32">
        <v>180</v>
      </c>
      <c r="AN134" s="41" t="str">
        <f t="shared" si="50"/>
        <v>-</v>
      </c>
      <c r="AO134" s="41" t="str">
        <f t="shared" si="51"/>
        <v>-</v>
      </c>
      <c r="AP134" s="41" t="str">
        <f t="shared" si="52"/>
        <v>-</v>
      </c>
      <c r="AQ134" s="39"/>
      <c r="AR134" s="39"/>
      <c r="AS134" s="39"/>
      <c r="AT134" s="30"/>
      <c r="AU134" s="26"/>
      <c r="AV134" s="1"/>
    </row>
    <row r="135" spans="1:48" ht="3" customHeight="1" x14ac:dyDescent="0.2">
      <c r="D135" s="56"/>
      <c r="E135" s="56"/>
      <c r="F135" s="56"/>
      <c r="G135" s="56"/>
      <c r="H135" s="56"/>
      <c r="I135" s="56"/>
      <c r="J135" s="56"/>
      <c r="K135" s="32"/>
      <c r="L135" s="27"/>
      <c r="M135" s="27"/>
      <c r="N135" s="42"/>
      <c r="O135" s="27"/>
      <c r="P135" s="27"/>
      <c r="R135" s="62"/>
      <c r="S135" s="62"/>
      <c r="T135" s="62"/>
      <c r="U135" s="62"/>
      <c r="V135" s="35"/>
      <c r="W135" s="62"/>
      <c r="X135" s="62"/>
      <c r="Y135" s="62"/>
      <c r="Z135" s="62"/>
      <c r="AA135" s="62"/>
      <c r="AB135" s="62"/>
      <c r="AJ135" s="26"/>
      <c r="AK135" s="26"/>
      <c r="AM135" s="26"/>
      <c r="AN135" s="41"/>
      <c r="AO135" s="41"/>
      <c r="AP135" s="41"/>
      <c r="AQ135" s="41"/>
      <c r="AR135" s="41"/>
      <c r="AS135" s="41"/>
      <c r="AT135" s="30"/>
      <c r="AU135" s="26"/>
      <c r="AV135" s="1"/>
    </row>
    <row r="136" spans="1:48" x14ac:dyDescent="0.2">
      <c r="D136" s="27"/>
      <c r="E136" s="27"/>
      <c r="F136" s="27"/>
      <c r="G136" s="27"/>
      <c r="H136" s="27"/>
      <c r="I136" s="27"/>
      <c r="J136" s="27"/>
      <c r="K136" s="32"/>
      <c r="L136" s="27"/>
      <c r="M136" s="27"/>
      <c r="N136" s="42"/>
      <c r="O136" s="27"/>
      <c r="P136" s="27"/>
      <c r="R136" s="65"/>
      <c r="S136" s="65"/>
      <c r="T136" s="65"/>
      <c r="U136" s="65"/>
      <c r="V136" s="35"/>
      <c r="W136" s="65"/>
      <c r="X136" s="65"/>
      <c r="Y136" s="65"/>
      <c r="Z136" s="65"/>
      <c r="AA136" s="65"/>
      <c r="AB136" s="65"/>
      <c r="AJ136" s="26"/>
      <c r="AK136" s="26"/>
      <c r="AM136" s="26"/>
      <c r="AN136" s="41"/>
      <c r="AO136" s="41"/>
      <c r="AP136" s="41"/>
      <c r="AQ136" s="41"/>
      <c r="AR136" s="41"/>
      <c r="AS136" s="41"/>
      <c r="AT136" s="30"/>
      <c r="AU136" s="26"/>
      <c r="AV136" s="1"/>
    </row>
    <row r="137" spans="1:48" ht="15" x14ac:dyDescent="0.25">
      <c r="A137" s="63"/>
      <c r="B137" s="63"/>
      <c r="C137" s="26" t="s">
        <v>119</v>
      </c>
      <c r="D137" s="27"/>
      <c r="E137" s="27"/>
      <c r="F137" s="27"/>
      <c r="G137" s="27"/>
      <c r="H137" s="27"/>
      <c r="I137" s="27"/>
      <c r="J137" s="27"/>
      <c r="K137" s="32"/>
      <c r="L137" s="27"/>
      <c r="M137" s="27"/>
      <c r="N137" s="42"/>
      <c r="O137" s="27"/>
      <c r="P137" s="27"/>
      <c r="Q137" s="56" t="str">
        <f>C137</f>
        <v>F50</v>
      </c>
      <c r="R137" s="62"/>
      <c r="S137" s="62"/>
      <c r="T137" s="62"/>
      <c r="U137" s="62"/>
      <c r="V137" s="35"/>
      <c r="W137" s="65"/>
      <c r="X137" s="62"/>
      <c r="Y137" s="62"/>
      <c r="Z137" s="62"/>
      <c r="AA137" s="62"/>
      <c r="AB137" s="62"/>
      <c r="AJ137" s="26"/>
      <c r="AK137" s="26"/>
      <c r="AM137" s="26"/>
      <c r="AN137" s="41"/>
      <c r="AO137" s="41"/>
      <c r="AP137" s="41"/>
      <c r="AQ137" s="39">
        <v>555</v>
      </c>
      <c r="AR137" s="39">
        <v>545</v>
      </c>
      <c r="AS137" s="39">
        <v>504</v>
      </c>
      <c r="AT137" s="30"/>
      <c r="AU137" s="26"/>
      <c r="AV137" s="1"/>
    </row>
    <row r="138" spans="1:48" ht="15" x14ac:dyDescent="0.25">
      <c r="A138" s="64">
        <v>1</v>
      </c>
      <c r="B138" s="64">
        <v>1</v>
      </c>
      <c r="C138" s="1" t="s">
        <v>130</v>
      </c>
      <c r="D138" s="29" t="s">
        <v>56</v>
      </c>
      <c r="E138" s="29">
        <v>188</v>
      </c>
      <c r="F138" s="27">
        <v>184</v>
      </c>
      <c r="G138" s="27">
        <v>176</v>
      </c>
      <c r="H138" s="27">
        <v>183</v>
      </c>
      <c r="I138" s="27">
        <v>191</v>
      </c>
      <c r="J138" s="27"/>
      <c r="K138" s="32">
        <f t="shared" ref="K138:K179" si="53"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563</v>
      </c>
      <c r="L138" s="32" t="s">
        <v>1133</v>
      </c>
      <c r="M138" s="40" t="s">
        <v>117</v>
      </c>
      <c r="N138" s="33">
        <f t="shared" ref="N138:N179" si="54">K138+(ROW(K138)-ROW(K$6))/10000</f>
        <v>563.01319999999998</v>
      </c>
      <c r="O138" s="32">
        <f t="shared" ref="O138:O179" si="55">COUNT(E138:J138)</f>
        <v>5</v>
      </c>
      <c r="P138" s="32">
        <f t="shared" ref="P138:P179" ca="1" si="56">IF(AND(O138=1,OFFSET(D138,0,P$3)&gt;0),"Y",0)</f>
        <v>0</v>
      </c>
      <c r="Q138" s="34" t="s">
        <v>119</v>
      </c>
      <c r="R138" s="35">
        <f t="shared" ref="R138:R179" si="57">1-(Q138=Q137)</f>
        <v>0</v>
      </c>
      <c r="S138" s="36">
        <f t="shared" ref="S138:S179" si="58">IFERROR(LARGE(E138:J138,1),0)*1.001+IF($D$5&gt;=2,IFERROR(LARGE(E138:J138,2),0),0)*1.0001+IF($D$5&gt;=3,IFERROR(LARGE(E138:J138,3),0),0)*1.00001+IF($D$5&gt;=4,IFERROR(LARGE(E138:J138,4),0),0)*1.000001+IF($D$5&gt;=5,IFERROR(LARGE(E138:J138,5),0),0)*1.0000001+IF($D$5&gt;=6,IFERROR(LARGE(E138:J138,6),0),0)*1.00000001</f>
        <v>563.21163999999999</v>
      </c>
      <c r="T138" s="36">
        <f t="shared" ref="T138:T179" si="59">K138+W138/1000+IF($D$5&gt;=2,X138/10000,0)+IF($D$5&gt;=3,Y138/100000,0)+IF($D$5&gt;=4,Z138/1000000,0)+IF($D$5&gt;=5,AA138/10000000,0)+IF($D$5&gt;=6,AB138/100000000,0)</f>
        <v>563.2116400000001</v>
      </c>
      <c r="U138" s="35">
        <f t="shared" ref="U138:U179" si="60">1-(S138=T138)</f>
        <v>0</v>
      </c>
      <c r="V138" s="35">
        <f t="shared" ref="V138:V179" si="61">N138+W138/1000+X138/10000+Y138/100000+Z138/1000000+AA138/10000000+AB138/100000000</f>
        <v>563.22504060000006</v>
      </c>
      <c r="W138" s="29">
        <v>191</v>
      </c>
      <c r="X138" s="27">
        <v>188</v>
      </c>
      <c r="Y138" s="27">
        <v>184</v>
      </c>
      <c r="Z138" s="27">
        <v>183</v>
      </c>
      <c r="AA138" s="27">
        <v>176</v>
      </c>
      <c r="AB138" s="27">
        <v>0</v>
      </c>
      <c r="AD138" s="37">
        <v>0</v>
      </c>
      <c r="AE138" s="37">
        <v>0</v>
      </c>
      <c r="AF138" s="37">
        <v>0</v>
      </c>
      <c r="AG138" s="37">
        <v>0</v>
      </c>
      <c r="AH138" s="37"/>
      <c r="AI138" s="38">
        <f t="shared" ref="AI138:AI179" ca="1" si="62">OFFSET(E138,0,AI$5-1)</f>
        <v>176</v>
      </c>
      <c r="AJ138" s="39">
        <v>4</v>
      </c>
      <c r="AK138" s="71">
        <v>555.19580600000006</v>
      </c>
      <c r="AL138" s="41">
        <v>188</v>
      </c>
      <c r="AM138" s="32">
        <v>560</v>
      </c>
      <c r="AN138" s="41" t="str">
        <f t="shared" ref="AN138:AN179" si="63">IF(AND($AD138="Query O/s",AQ138&lt;&gt;""),AQ138,"-")</f>
        <v>-</v>
      </c>
      <c r="AO138" s="41" t="str">
        <f t="shared" ref="AO138:AO179" si="64">IF(AND($AD138="Query O/s",AR138&lt;&gt;""),AR138,"-")</f>
        <v>-</v>
      </c>
      <c r="AP138" s="41" t="str">
        <f t="shared" ref="AP138:AP179" si="65">IF(AND($AD138="Query O/s",AS138&lt;&gt;""),AS138,"-")</f>
        <v>-</v>
      </c>
      <c r="AQ138" s="39" t="s">
        <v>117</v>
      </c>
      <c r="AR138" s="39"/>
      <c r="AS138" s="39"/>
      <c r="AT138" s="30"/>
      <c r="AU138" s="26"/>
      <c r="AV138" s="1"/>
    </row>
    <row r="139" spans="1:48" ht="15" x14ac:dyDescent="0.25">
      <c r="A139" s="64">
        <v>2</v>
      </c>
      <c r="B139" s="64">
        <v>2</v>
      </c>
      <c r="C139" s="1" t="s">
        <v>118</v>
      </c>
      <c r="D139" s="29" t="s">
        <v>24</v>
      </c>
      <c r="E139" s="29">
        <v>180</v>
      </c>
      <c r="F139" s="27">
        <v>183</v>
      </c>
      <c r="G139" s="27">
        <v>174</v>
      </c>
      <c r="H139" s="27">
        <v>182</v>
      </c>
      <c r="I139" s="27">
        <v>194</v>
      </c>
      <c r="J139" s="27"/>
      <c r="K139" s="32">
        <f t="shared" si="53"/>
        <v>559</v>
      </c>
      <c r="L139" s="32" t="s">
        <v>1133</v>
      </c>
      <c r="M139" s="40" t="s">
        <v>131</v>
      </c>
      <c r="N139" s="33">
        <f t="shared" si="54"/>
        <v>559.01329999999996</v>
      </c>
      <c r="O139" s="32">
        <f t="shared" si="55"/>
        <v>5</v>
      </c>
      <c r="P139" s="32">
        <f t="shared" ca="1" si="56"/>
        <v>0</v>
      </c>
      <c r="Q139" s="34" t="s">
        <v>119</v>
      </c>
      <c r="R139" s="35">
        <f t="shared" si="57"/>
        <v>0</v>
      </c>
      <c r="S139" s="36">
        <f t="shared" si="58"/>
        <v>559.21412000000009</v>
      </c>
      <c r="T139" s="36">
        <f t="shared" si="59"/>
        <v>559.21411999999987</v>
      </c>
      <c r="U139" s="35">
        <f t="shared" si="60"/>
        <v>0</v>
      </c>
      <c r="V139" s="35">
        <f t="shared" si="61"/>
        <v>559.22761739999987</v>
      </c>
      <c r="W139" s="29">
        <v>194</v>
      </c>
      <c r="X139" s="27">
        <v>183</v>
      </c>
      <c r="Y139" s="27">
        <v>182</v>
      </c>
      <c r="Z139" s="27">
        <v>180</v>
      </c>
      <c r="AA139" s="27">
        <v>174</v>
      </c>
      <c r="AB139" s="27">
        <v>0</v>
      </c>
      <c r="AD139" s="37">
        <v>0</v>
      </c>
      <c r="AE139" s="37">
        <v>0</v>
      </c>
      <c r="AF139" s="37">
        <v>0</v>
      </c>
      <c r="AG139" s="37">
        <v>0</v>
      </c>
      <c r="AH139" s="37"/>
      <c r="AI139" s="38">
        <f t="shared" ca="1" si="62"/>
        <v>174</v>
      </c>
      <c r="AJ139" s="39">
        <v>4</v>
      </c>
      <c r="AK139" s="71">
        <v>545.18759399999988</v>
      </c>
      <c r="AL139" s="41">
        <v>183</v>
      </c>
      <c r="AM139" s="32">
        <v>548</v>
      </c>
      <c r="AN139" s="41" t="str">
        <f t="shared" si="63"/>
        <v>-</v>
      </c>
      <c r="AO139" s="41" t="str">
        <f t="shared" si="64"/>
        <v>-</v>
      </c>
      <c r="AP139" s="41" t="str">
        <f t="shared" si="65"/>
        <v>-</v>
      </c>
      <c r="AQ139" s="39"/>
      <c r="AR139" s="39" t="s">
        <v>131</v>
      </c>
      <c r="AS139" s="39"/>
      <c r="AT139" s="30"/>
      <c r="AU139" s="26"/>
      <c r="AV139" s="1"/>
    </row>
    <row r="140" spans="1:48" ht="15" x14ac:dyDescent="0.25">
      <c r="A140" s="64">
        <v>3</v>
      </c>
      <c r="B140" s="64">
        <v>3</v>
      </c>
      <c r="C140" s="1" t="s">
        <v>185</v>
      </c>
      <c r="D140" s="29" t="s">
        <v>24</v>
      </c>
      <c r="E140" s="29"/>
      <c r="F140" s="27">
        <v>169</v>
      </c>
      <c r="G140" s="27">
        <v>167</v>
      </c>
      <c r="H140" s="27"/>
      <c r="I140" s="27">
        <v>176</v>
      </c>
      <c r="J140" s="27"/>
      <c r="K140" s="32">
        <f t="shared" si="53"/>
        <v>512</v>
      </c>
      <c r="L140" s="32" t="s">
        <v>1133</v>
      </c>
      <c r="M140" s="40" t="s">
        <v>722</v>
      </c>
      <c r="N140" s="33">
        <f t="shared" si="54"/>
        <v>512.01340000000005</v>
      </c>
      <c r="O140" s="32">
        <f t="shared" si="55"/>
        <v>3</v>
      </c>
      <c r="P140" s="32">
        <f t="shared" ca="1" si="56"/>
        <v>0</v>
      </c>
      <c r="Q140" s="34" t="s">
        <v>119</v>
      </c>
      <c r="R140" s="35">
        <f t="shared" si="57"/>
        <v>0</v>
      </c>
      <c r="S140" s="36">
        <f t="shared" si="58"/>
        <v>512.19457</v>
      </c>
      <c r="T140" s="36">
        <f t="shared" si="59"/>
        <v>512.19457</v>
      </c>
      <c r="U140" s="35">
        <f t="shared" si="60"/>
        <v>0</v>
      </c>
      <c r="V140" s="35">
        <f t="shared" si="61"/>
        <v>512.20797000000005</v>
      </c>
      <c r="W140" s="29">
        <v>176</v>
      </c>
      <c r="X140" s="27">
        <v>169</v>
      </c>
      <c r="Y140" s="27">
        <v>167</v>
      </c>
      <c r="Z140" s="27">
        <v>0</v>
      </c>
      <c r="AA140" s="27">
        <v>0</v>
      </c>
      <c r="AB140" s="27">
        <v>0</v>
      </c>
      <c r="AD140" s="37">
        <v>0</v>
      </c>
      <c r="AE140" s="37">
        <v>0</v>
      </c>
      <c r="AF140" s="37">
        <v>0</v>
      </c>
      <c r="AG140" s="37">
        <v>0</v>
      </c>
      <c r="AH140" s="37"/>
      <c r="AI140" s="38">
        <f t="shared" ca="1" si="62"/>
        <v>167</v>
      </c>
      <c r="AJ140" s="39">
        <v>2</v>
      </c>
      <c r="AK140" s="71">
        <v>336.00517000000002</v>
      </c>
      <c r="AL140" s="41">
        <v>169</v>
      </c>
      <c r="AM140" s="32">
        <v>505</v>
      </c>
      <c r="AN140" s="41" t="str">
        <f t="shared" si="63"/>
        <v>-</v>
      </c>
      <c r="AO140" s="41" t="str">
        <f t="shared" si="64"/>
        <v>-</v>
      </c>
      <c r="AP140" s="41" t="str">
        <f t="shared" si="65"/>
        <v>-</v>
      </c>
      <c r="AQ140" s="39"/>
      <c r="AR140" s="39"/>
      <c r="AS140" s="39" t="s">
        <v>722</v>
      </c>
      <c r="AT140" s="30"/>
      <c r="AU140" s="26"/>
      <c r="AV140" s="1"/>
    </row>
    <row r="141" spans="1:48" ht="15" x14ac:dyDescent="0.25">
      <c r="A141" s="64">
        <v>4</v>
      </c>
      <c r="B141" s="64">
        <v>4</v>
      </c>
      <c r="C141" s="1" t="s">
        <v>723</v>
      </c>
      <c r="D141" s="29" t="s">
        <v>34</v>
      </c>
      <c r="E141" s="29">
        <v>167</v>
      </c>
      <c r="F141" s="27">
        <v>171</v>
      </c>
      <c r="G141" s="27">
        <v>159</v>
      </c>
      <c r="H141" s="27">
        <v>166</v>
      </c>
      <c r="I141" s="27"/>
      <c r="J141" s="27"/>
      <c r="K141" s="32">
        <f t="shared" si="53"/>
        <v>504</v>
      </c>
      <c r="L141" s="32" t="s">
        <v>1133</v>
      </c>
      <c r="M141" s="40" t="s">
        <v>724</v>
      </c>
      <c r="N141" s="33">
        <f t="shared" si="54"/>
        <v>504.01350000000002</v>
      </c>
      <c r="O141" s="32">
        <f t="shared" si="55"/>
        <v>4</v>
      </c>
      <c r="P141" s="32">
        <f t="shared" ca="1" si="56"/>
        <v>0</v>
      </c>
      <c r="Q141" s="34" t="s">
        <v>119</v>
      </c>
      <c r="R141" s="35">
        <f t="shared" si="57"/>
        <v>0</v>
      </c>
      <c r="S141" s="36">
        <f t="shared" si="58"/>
        <v>504.18935999999997</v>
      </c>
      <c r="T141" s="36">
        <f t="shared" si="59"/>
        <v>504.18936000000002</v>
      </c>
      <c r="U141" s="35">
        <f t="shared" si="60"/>
        <v>0</v>
      </c>
      <c r="V141" s="35">
        <f t="shared" si="61"/>
        <v>504.20301900000004</v>
      </c>
      <c r="W141" s="29">
        <v>171</v>
      </c>
      <c r="X141" s="27">
        <v>167</v>
      </c>
      <c r="Y141" s="27">
        <v>166</v>
      </c>
      <c r="Z141" s="27">
        <v>159</v>
      </c>
      <c r="AA141" s="27">
        <v>0</v>
      </c>
      <c r="AB141" s="27">
        <v>0</v>
      </c>
      <c r="AD141" s="37">
        <v>0</v>
      </c>
      <c r="AE141" s="37">
        <v>0</v>
      </c>
      <c r="AF141" s="37">
        <v>0</v>
      </c>
      <c r="AG141" s="37">
        <v>0</v>
      </c>
      <c r="AH141" s="37"/>
      <c r="AI141" s="38">
        <f t="shared" ca="1" si="62"/>
        <v>159</v>
      </c>
      <c r="AJ141" s="39">
        <v>4</v>
      </c>
      <c r="AK141" s="71">
        <v>504.17311899999999</v>
      </c>
      <c r="AL141" s="41">
        <v>171</v>
      </c>
      <c r="AM141" s="32">
        <v>509</v>
      </c>
      <c r="AN141" s="41" t="str">
        <f t="shared" si="63"/>
        <v>-</v>
      </c>
      <c r="AO141" s="41" t="str">
        <f t="shared" si="64"/>
        <v>-</v>
      </c>
      <c r="AP141" s="41" t="str">
        <f t="shared" si="65"/>
        <v>-</v>
      </c>
      <c r="AQ141" s="39"/>
      <c r="AR141" s="39"/>
      <c r="AS141" s="39" t="s">
        <v>722</v>
      </c>
      <c r="AT141" s="30"/>
      <c r="AU141" s="26"/>
      <c r="AV141" s="1"/>
    </row>
    <row r="142" spans="1:48" ht="15" x14ac:dyDescent="0.25">
      <c r="A142" s="64">
        <v>5</v>
      </c>
      <c r="B142" s="64">
        <v>5</v>
      </c>
      <c r="C142" s="1" t="s">
        <v>725</v>
      </c>
      <c r="D142" s="29" t="s">
        <v>19</v>
      </c>
      <c r="E142" s="29"/>
      <c r="F142" s="27">
        <v>168</v>
      </c>
      <c r="G142" s="27">
        <v>153</v>
      </c>
      <c r="H142" s="27">
        <v>171</v>
      </c>
      <c r="I142" s="27"/>
      <c r="J142" s="27"/>
      <c r="K142" s="32">
        <f t="shared" si="53"/>
        <v>492</v>
      </c>
      <c r="L142" s="32" t="s">
        <v>1133</v>
      </c>
      <c r="M142" s="40"/>
      <c r="N142" s="33">
        <f t="shared" si="54"/>
        <v>492.0136</v>
      </c>
      <c r="O142" s="32">
        <f t="shared" si="55"/>
        <v>3</v>
      </c>
      <c r="P142" s="32">
        <f t="shared" ca="1" si="56"/>
        <v>0</v>
      </c>
      <c r="Q142" s="34" t="s">
        <v>119</v>
      </c>
      <c r="R142" s="35">
        <f t="shared" si="57"/>
        <v>0</v>
      </c>
      <c r="S142" s="36">
        <f t="shared" si="58"/>
        <v>492.18932999999998</v>
      </c>
      <c r="T142" s="36">
        <f t="shared" si="59"/>
        <v>492.18932999999998</v>
      </c>
      <c r="U142" s="35">
        <f t="shared" si="60"/>
        <v>0</v>
      </c>
      <c r="V142" s="35">
        <f t="shared" si="61"/>
        <v>492.20292999999998</v>
      </c>
      <c r="W142" s="29">
        <v>171</v>
      </c>
      <c r="X142" s="27">
        <v>168</v>
      </c>
      <c r="Y142" s="27">
        <v>153</v>
      </c>
      <c r="Z142" s="27">
        <v>0</v>
      </c>
      <c r="AA142" s="27">
        <v>0</v>
      </c>
      <c r="AB142" s="27">
        <v>0</v>
      </c>
      <c r="AD142" s="37">
        <v>0</v>
      </c>
      <c r="AE142" s="37">
        <v>0</v>
      </c>
      <c r="AF142" s="37">
        <v>0</v>
      </c>
      <c r="AG142" s="37">
        <v>0</v>
      </c>
      <c r="AH142" s="37"/>
      <c r="AI142" s="38">
        <f t="shared" ca="1" si="62"/>
        <v>153</v>
      </c>
      <c r="AJ142" s="39">
        <v>3</v>
      </c>
      <c r="AK142" s="71">
        <v>492.005763</v>
      </c>
      <c r="AL142" s="41">
        <v>171</v>
      </c>
      <c r="AM142" s="32">
        <v>510</v>
      </c>
      <c r="AN142" s="41" t="str">
        <f t="shared" si="63"/>
        <v>-</v>
      </c>
      <c r="AO142" s="41" t="str">
        <f t="shared" si="64"/>
        <v>-</v>
      </c>
      <c r="AP142" s="41" t="str">
        <f t="shared" si="65"/>
        <v>-</v>
      </c>
      <c r="AQ142" s="39"/>
      <c r="AR142" s="39"/>
      <c r="AS142" s="39" t="s">
        <v>722</v>
      </c>
      <c r="AT142" s="30"/>
      <c r="AU142" s="26"/>
      <c r="AV142" s="1"/>
    </row>
    <row r="143" spans="1:48" ht="15" x14ac:dyDescent="0.25">
      <c r="A143" s="64">
        <v>6</v>
      </c>
      <c r="B143" s="64">
        <v>6</v>
      </c>
      <c r="C143" s="1" t="s">
        <v>199</v>
      </c>
      <c r="D143" s="29" t="s">
        <v>69</v>
      </c>
      <c r="E143" s="29"/>
      <c r="F143" s="27">
        <v>162</v>
      </c>
      <c r="G143" s="27"/>
      <c r="H143" s="27">
        <v>156</v>
      </c>
      <c r="I143" s="27">
        <v>171</v>
      </c>
      <c r="J143" s="27"/>
      <c r="K143" s="32">
        <f t="shared" si="53"/>
        <v>489</v>
      </c>
      <c r="L143" s="32" t="s">
        <v>1133</v>
      </c>
      <c r="M143" s="40"/>
      <c r="N143" s="33">
        <f t="shared" si="54"/>
        <v>489.01369999999997</v>
      </c>
      <c r="O143" s="32">
        <f t="shared" si="55"/>
        <v>3</v>
      </c>
      <c r="P143" s="32">
        <f t="shared" ca="1" si="56"/>
        <v>0</v>
      </c>
      <c r="Q143" s="34" t="s">
        <v>119</v>
      </c>
      <c r="R143" s="35">
        <f t="shared" si="57"/>
        <v>0</v>
      </c>
      <c r="S143" s="36">
        <f t="shared" si="58"/>
        <v>489.18876</v>
      </c>
      <c r="T143" s="36">
        <f t="shared" si="59"/>
        <v>489.18876</v>
      </c>
      <c r="U143" s="35">
        <f t="shared" si="60"/>
        <v>0</v>
      </c>
      <c r="V143" s="35">
        <f t="shared" si="61"/>
        <v>489.20245999999997</v>
      </c>
      <c r="W143" s="29">
        <v>171</v>
      </c>
      <c r="X143" s="27">
        <v>162</v>
      </c>
      <c r="Y143" s="27">
        <v>156</v>
      </c>
      <c r="Z143" s="27">
        <v>0</v>
      </c>
      <c r="AA143" s="27">
        <v>0</v>
      </c>
      <c r="AB143" s="27">
        <v>0</v>
      </c>
      <c r="AD143" s="37">
        <v>0</v>
      </c>
      <c r="AE143" s="37">
        <v>0</v>
      </c>
      <c r="AF143" s="37">
        <v>0</v>
      </c>
      <c r="AG143" s="37">
        <v>0</v>
      </c>
      <c r="AH143" s="37"/>
      <c r="AI143" s="38">
        <f t="shared" ca="1" si="62"/>
        <v>0</v>
      </c>
      <c r="AJ143" s="39">
        <v>2</v>
      </c>
      <c r="AK143" s="71">
        <v>318.00406000000004</v>
      </c>
      <c r="AL143" s="41">
        <v>162</v>
      </c>
      <c r="AM143" s="32">
        <v>480</v>
      </c>
      <c r="AN143" s="41" t="str">
        <f t="shared" si="63"/>
        <v>-</v>
      </c>
      <c r="AO143" s="41" t="str">
        <f t="shared" si="64"/>
        <v>-</v>
      </c>
      <c r="AP143" s="41" t="str">
        <f t="shared" si="65"/>
        <v>-</v>
      </c>
      <c r="AQ143" s="39"/>
      <c r="AR143" s="39"/>
      <c r="AS143" s="39"/>
      <c r="AT143" s="30"/>
      <c r="AU143" s="26"/>
      <c r="AV143" s="1"/>
    </row>
    <row r="144" spans="1:48" ht="15" x14ac:dyDescent="0.25">
      <c r="A144" s="64">
        <v>7</v>
      </c>
      <c r="B144" s="64">
        <v>7</v>
      </c>
      <c r="C144" s="1" t="s">
        <v>186</v>
      </c>
      <c r="D144" s="29" t="s">
        <v>52</v>
      </c>
      <c r="E144" s="29">
        <v>160</v>
      </c>
      <c r="F144" s="27">
        <v>147</v>
      </c>
      <c r="G144" s="27">
        <v>142</v>
      </c>
      <c r="H144" s="27">
        <v>153</v>
      </c>
      <c r="I144" s="27">
        <v>175</v>
      </c>
      <c r="J144" s="27"/>
      <c r="K144" s="32">
        <f t="shared" si="53"/>
        <v>488</v>
      </c>
      <c r="L144" s="32" t="s">
        <v>1133</v>
      </c>
      <c r="M144" s="40"/>
      <c r="N144" s="33">
        <f t="shared" si="54"/>
        <v>488.0138</v>
      </c>
      <c r="O144" s="32">
        <f t="shared" si="55"/>
        <v>5</v>
      </c>
      <c r="P144" s="32">
        <f t="shared" ca="1" si="56"/>
        <v>0</v>
      </c>
      <c r="Q144" s="34" t="s">
        <v>119</v>
      </c>
      <c r="R144" s="35">
        <f t="shared" si="57"/>
        <v>0</v>
      </c>
      <c r="S144" s="36">
        <f t="shared" si="58"/>
        <v>488.19252999999998</v>
      </c>
      <c r="T144" s="36">
        <f t="shared" si="59"/>
        <v>488.19253000000003</v>
      </c>
      <c r="U144" s="35">
        <f t="shared" si="60"/>
        <v>0</v>
      </c>
      <c r="V144" s="35">
        <f t="shared" si="61"/>
        <v>488.20649120000007</v>
      </c>
      <c r="W144" s="29">
        <v>175</v>
      </c>
      <c r="X144" s="27">
        <v>160</v>
      </c>
      <c r="Y144" s="27">
        <v>153</v>
      </c>
      <c r="Z144" s="27">
        <v>147</v>
      </c>
      <c r="AA144" s="27">
        <v>142</v>
      </c>
      <c r="AB144" s="27">
        <v>0</v>
      </c>
      <c r="AD144" s="37">
        <v>0</v>
      </c>
      <c r="AE144" s="37">
        <v>0</v>
      </c>
      <c r="AF144" s="37">
        <v>0</v>
      </c>
      <c r="AG144" s="37">
        <v>0</v>
      </c>
      <c r="AH144" s="37"/>
      <c r="AI144" s="38">
        <f t="shared" ca="1" si="62"/>
        <v>142</v>
      </c>
      <c r="AJ144" s="39">
        <v>4</v>
      </c>
      <c r="AK144" s="71">
        <v>460.16327200000001</v>
      </c>
      <c r="AL144" s="41">
        <v>160</v>
      </c>
      <c r="AM144" s="32">
        <v>473</v>
      </c>
      <c r="AN144" s="41" t="str">
        <f t="shared" si="63"/>
        <v>-</v>
      </c>
      <c r="AO144" s="41" t="str">
        <f t="shared" si="64"/>
        <v>-</v>
      </c>
      <c r="AP144" s="41" t="str">
        <f t="shared" si="65"/>
        <v>-</v>
      </c>
      <c r="AQ144" s="39"/>
      <c r="AR144" s="39"/>
      <c r="AS144" s="39"/>
      <c r="AT144" s="30"/>
      <c r="AU144" s="26"/>
      <c r="AV144" s="1"/>
    </row>
    <row r="145" spans="1:48" ht="15" x14ac:dyDescent="0.25">
      <c r="A145" s="64">
        <v>8</v>
      </c>
      <c r="B145" s="64">
        <v>8</v>
      </c>
      <c r="C145" s="1" t="s">
        <v>726</v>
      </c>
      <c r="D145" s="29" t="s">
        <v>19</v>
      </c>
      <c r="E145" s="29">
        <v>166</v>
      </c>
      <c r="F145" s="27">
        <v>163</v>
      </c>
      <c r="G145" s="27">
        <v>139</v>
      </c>
      <c r="H145" s="27"/>
      <c r="I145" s="27"/>
      <c r="J145" s="27"/>
      <c r="K145" s="32">
        <f t="shared" si="53"/>
        <v>468</v>
      </c>
      <c r="L145" s="32" t="s">
        <v>1133</v>
      </c>
      <c r="M145" s="40"/>
      <c r="N145" s="33">
        <f t="shared" si="54"/>
        <v>468.01389999999998</v>
      </c>
      <c r="O145" s="32">
        <f t="shared" si="55"/>
        <v>3</v>
      </c>
      <c r="P145" s="32">
        <f t="shared" ca="1" si="56"/>
        <v>0</v>
      </c>
      <c r="Q145" s="34" t="s">
        <v>119</v>
      </c>
      <c r="R145" s="35">
        <f t="shared" si="57"/>
        <v>0</v>
      </c>
      <c r="S145" s="36">
        <f t="shared" si="58"/>
        <v>468.18368999999996</v>
      </c>
      <c r="T145" s="36">
        <f t="shared" si="59"/>
        <v>468.18369000000001</v>
      </c>
      <c r="U145" s="35">
        <f t="shared" si="60"/>
        <v>0</v>
      </c>
      <c r="V145" s="35">
        <f t="shared" si="61"/>
        <v>468.19758999999999</v>
      </c>
      <c r="W145" s="29">
        <v>166</v>
      </c>
      <c r="X145" s="27">
        <v>163</v>
      </c>
      <c r="Y145" s="27">
        <v>139</v>
      </c>
      <c r="Z145" s="27">
        <v>0</v>
      </c>
      <c r="AA145" s="27">
        <v>0</v>
      </c>
      <c r="AB145" s="27">
        <v>0</v>
      </c>
      <c r="AD145" s="37">
        <v>0</v>
      </c>
      <c r="AE145" s="37">
        <v>0</v>
      </c>
      <c r="AF145" s="37">
        <v>0</v>
      </c>
      <c r="AG145" s="37">
        <v>0</v>
      </c>
      <c r="AH145" s="37"/>
      <c r="AI145" s="38">
        <f t="shared" ca="1" si="62"/>
        <v>139</v>
      </c>
      <c r="AJ145" s="39">
        <v>3</v>
      </c>
      <c r="AK145" s="71">
        <v>468.17069000000004</v>
      </c>
      <c r="AL145" s="41">
        <v>166</v>
      </c>
      <c r="AM145" s="32">
        <v>495</v>
      </c>
      <c r="AN145" s="41" t="str">
        <f t="shared" si="63"/>
        <v>-</v>
      </c>
      <c r="AO145" s="41" t="str">
        <f t="shared" si="64"/>
        <v>-</v>
      </c>
      <c r="AP145" s="41" t="str">
        <f t="shared" si="65"/>
        <v>-</v>
      </c>
      <c r="AQ145" s="39"/>
      <c r="AR145" s="39"/>
      <c r="AS145" s="39"/>
      <c r="AT145" s="30"/>
      <c r="AU145" s="26"/>
      <c r="AV145" s="1"/>
    </row>
    <row r="146" spans="1:48" ht="15" x14ac:dyDescent="0.25">
      <c r="A146" s="64">
        <v>9</v>
      </c>
      <c r="B146" s="64">
        <v>9</v>
      </c>
      <c r="C146" s="1" t="s">
        <v>226</v>
      </c>
      <c r="D146" s="29" t="s">
        <v>102</v>
      </c>
      <c r="E146" s="29">
        <v>155</v>
      </c>
      <c r="F146" s="27">
        <v>142</v>
      </c>
      <c r="G146" s="27"/>
      <c r="H146" s="27"/>
      <c r="I146" s="27">
        <v>158</v>
      </c>
      <c r="J146" s="27"/>
      <c r="K146" s="32">
        <f t="shared" si="53"/>
        <v>455</v>
      </c>
      <c r="L146" s="32" t="s">
        <v>1133</v>
      </c>
      <c r="M146" s="40"/>
      <c r="N146" s="33">
        <f t="shared" si="54"/>
        <v>455.01400000000001</v>
      </c>
      <c r="O146" s="32">
        <f t="shared" si="55"/>
        <v>3</v>
      </c>
      <c r="P146" s="32">
        <f t="shared" ca="1" si="56"/>
        <v>0</v>
      </c>
      <c r="Q146" s="34" t="s">
        <v>119</v>
      </c>
      <c r="R146" s="35">
        <f t="shared" si="57"/>
        <v>0</v>
      </c>
      <c r="S146" s="36">
        <f t="shared" si="58"/>
        <v>455.17491999999999</v>
      </c>
      <c r="T146" s="36">
        <f t="shared" si="59"/>
        <v>455.17491999999999</v>
      </c>
      <c r="U146" s="35">
        <f t="shared" si="60"/>
        <v>0</v>
      </c>
      <c r="V146" s="35">
        <f t="shared" si="61"/>
        <v>455.18892</v>
      </c>
      <c r="W146" s="29">
        <v>158</v>
      </c>
      <c r="X146" s="27">
        <v>155</v>
      </c>
      <c r="Y146" s="27">
        <v>142</v>
      </c>
      <c r="Z146" s="27">
        <v>0</v>
      </c>
      <c r="AA146" s="27">
        <v>0</v>
      </c>
      <c r="AB146" s="27">
        <v>0</v>
      </c>
      <c r="AD146" s="37">
        <v>0</v>
      </c>
      <c r="AE146" s="37">
        <v>0</v>
      </c>
      <c r="AF146" s="37">
        <v>0</v>
      </c>
      <c r="AG146" s="37">
        <v>0</v>
      </c>
      <c r="AH146" s="37"/>
      <c r="AI146" s="38">
        <f t="shared" ca="1" si="62"/>
        <v>0</v>
      </c>
      <c r="AJ146" s="39">
        <v>2</v>
      </c>
      <c r="AK146" s="71">
        <v>297.15530000000001</v>
      </c>
      <c r="AL146" s="41">
        <v>155</v>
      </c>
      <c r="AM146" s="32">
        <v>452</v>
      </c>
      <c r="AN146" s="41" t="str">
        <f t="shared" si="63"/>
        <v>-</v>
      </c>
      <c r="AO146" s="41" t="str">
        <f t="shared" si="64"/>
        <v>-</v>
      </c>
      <c r="AP146" s="41" t="str">
        <f t="shared" si="65"/>
        <v>-</v>
      </c>
      <c r="AQ146" s="39"/>
      <c r="AR146" s="39"/>
      <c r="AS146" s="39"/>
      <c r="AT146" s="30"/>
      <c r="AU146" s="26"/>
      <c r="AV146" s="1"/>
    </row>
    <row r="147" spans="1:48" ht="15" x14ac:dyDescent="0.25">
      <c r="A147" s="64">
        <v>10</v>
      </c>
      <c r="B147" s="64">
        <v>10</v>
      </c>
      <c r="C147" s="1" t="s">
        <v>225</v>
      </c>
      <c r="D147" s="29" t="s">
        <v>85</v>
      </c>
      <c r="E147" s="29"/>
      <c r="F147" s="27">
        <v>123</v>
      </c>
      <c r="G147" s="27">
        <v>119</v>
      </c>
      <c r="H147" s="27"/>
      <c r="I147" s="27">
        <v>159</v>
      </c>
      <c r="J147" s="27"/>
      <c r="K147" s="32">
        <f t="shared" si="53"/>
        <v>401</v>
      </c>
      <c r="L147" s="32" t="s">
        <v>1133</v>
      </c>
      <c r="M147" s="40"/>
      <c r="N147" s="33">
        <f t="shared" si="54"/>
        <v>401.01409999999998</v>
      </c>
      <c r="O147" s="32">
        <f t="shared" si="55"/>
        <v>3</v>
      </c>
      <c r="P147" s="32">
        <f t="shared" ca="1" si="56"/>
        <v>0</v>
      </c>
      <c r="Q147" s="34" t="s">
        <v>119</v>
      </c>
      <c r="R147" s="35">
        <f t="shared" si="57"/>
        <v>0</v>
      </c>
      <c r="S147" s="36">
        <f t="shared" si="58"/>
        <v>401.17248999999998</v>
      </c>
      <c r="T147" s="36">
        <f t="shared" si="59"/>
        <v>401.17248999999998</v>
      </c>
      <c r="U147" s="35">
        <f t="shared" si="60"/>
        <v>0</v>
      </c>
      <c r="V147" s="35">
        <f t="shared" si="61"/>
        <v>401.18658999999997</v>
      </c>
      <c r="W147" s="29">
        <v>159</v>
      </c>
      <c r="X147" s="27">
        <v>123</v>
      </c>
      <c r="Y147" s="27">
        <v>119</v>
      </c>
      <c r="Z147" s="27">
        <v>0</v>
      </c>
      <c r="AA147" s="27">
        <v>0</v>
      </c>
      <c r="AB147" s="27">
        <v>0</v>
      </c>
      <c r="AD147" s="37">
        <v>0</v>
      </c>
      <c r="AE147" s="37">
        <v>0</v>
      </c>
      <c r="AF147" s="37">
        <v>0</v>
      </c>
      <c r="AG147" s="37">
        <v>0</v>
      </c>
      <c r="AH147" s="37"/>
      <c r="AI147" s="38">
        <f t="shared" ca="1" si="62"/>
        <v>119</v>
      </c>
      <c r="AJ147" s="39">
        <v>2</v>
      </c>
      <c r="AK147" s="71">
        <v>241.99899000000002</v>
      </c>
      <c r="AL147" s="41">
        <v>123</v>
      </c>
      <c r="AM147" s="32">
        <v>365</v>
      </c>
      <c r="AN147" s="41" t="str">
        <f t="shared" si="63"/>
        <v>-</v>
      </c>
      <c r="AO147" s="41" t="str">
        <f t="shared" si="64"/>
        <v>-</v>
      </c>
      <c r="AP147" s="41" t="str">
        <f t="shared" si="65"/>
        <v>-</v>
      </c>
      <c r="AQ147" s="39"/>
      <c r="AR147" s="39"/>
      <c r="AS147" s="39"/>
      <c r="AT147" s="30"/>
      <c r="AU147" s="26"/>
      <c r="AV147" s="1"/>
    </row>
    <row r="148" spans="1:48" ht="15" x14ac:dyDescent="0.25">
      <c r="A148" s="64">
        <v>11</v>
      </c>
      <c r="B148" s="64">
        <v>11</v>
      </c>
      <c r="C148" s="1" t="s">
        <v>250</v>
      </c>
      <c r="D148" s="29" t="s">
        <v>102</v>
      </c>
      <c r="E148" s="29">
        <v>137</v>
      </c>
      <c r="F148" s="27"/>
      <c r="G148" s="27">
        <v>111</v>
      </c>
      <c r="H148" s="27"/>
      <c r="I148" s="27">
        <v>146</v>
      </c>
      <c r="J148" s="27"/>
      <c r="K148" s="32">
        <f t="shared" si="53"/>
        <v>394</v>
      </c>
      <c r="L148" s="32" t="s">
        <v>1133</v>
      </c>
      <c r="M148" s="40"/>
      <c r="N148" s="33">
        <f t="shared" si="54"/>
        <v>394.01420000000002</v>
      </c>
      <c r="O148" s="32">
        <f t="shared" si="55"/>
        <v>3</v>
      </c>
      <c r="P148" s="32">
        <f t="shared" ca="1" si="56"/>
        <v>0</v>
      </c>
      <c r="Q148" s="34" t="s">
        <v>119</v>
      </c>
      <c r="R148" s="35">
        <f t="shared" si="57"/>
        <v>0</v>
      </c>
      <c r="S148" s="36">
        <f t="shared" si="58"/>
        <v>394.16080999999997</v>
      </c>
      <c r="T148" s="36">
        <f t="shared" si="59"/>
        <v>394.16080999999997</v>
      </c>
      <c r="U148" s="35">
        <f t="shared" si="60"/>
        <v>0</v>
      </c>
      <c r="V148" s="35">
        <f t="shared" si="61"/>
        <v>394.17500999999999</v>
      </c>
      <c r="W148" s="29">
        <v>146</v>
      </c>
      <c r="X148" s="27">
        <v>137</v>
      </c>
      <c r="Y148" s="27">
        <v>111</v>
      </c>
      <c r="Z148" s="27">
        <v>0</v>
      </c>
      <c r="AA148" s="27">
        <v>0</v>
      </c>
      <c r="AB148" s="27">
        <v>0</v>
      </c>
      <c r="AD148" s="37">
        <v>0</v>
      </c>
      <c r="AE148" s="37">
        <v>0</v>
      </c>
      <c r="AF148" s="37">
        <v>0</v>
      </c>
      <c r="AG148" s="37">
        <v>0</v>
      </c>
      <c r="AH148" s="37"/>
      <c r="AI148" s="38">
        <f t="shared" ca="1" si="62"/>
        <v>111</v>
      </c>
      <c r="AJ148" s="39">
        <v>2</v>
      </c>
      <c r="AK148" s="71">
        <v>248.12371000000002</v>
      </c>
      <c r="AL148" s="41">
        <v>137</v>
      </c>
      <c r="AM148" s="32">
        <v>385</v>
      </c>
      <c r="AN148" s="41" t="str">
        <f t="shared" si="63"/>
        <v>-</v>
      </c>
      <c r="AO148" s="41" t="str">
        <f t="shared" si="64"/>
        <v>-</v>
      </c>
      <c r="AP148" s="41" t="str">
        <f t="shared" si="65"/>
        <v>-</v>
      </c>
      <c r="AQ148" s="39"/>
      <c r="AR148" s="39"/>
      <c r="AS148" s="39"/>
      <c r="AT148" s="30"/>
      <c r="AU148" s="26"/>
      <c r="AV148" s="1"/>
    </row>
    <row r="149" spans="1:48" ht="15" x14ac:dyDescent="0.25">
      <c r="A149" s="64">
        <v>12</v>
      </c>
      <c r="B149" s="64">
        <v>12</v>
      </c>
      <c r="C149" s="1" t="s">
        <v>727</v>
      </c>
      <c r="D149" s="29" t="s">
        <v>49</v>
      </c>
      <c r="E149" s="29">
        <v>125</v>
      </c>
      <c r="F149" s="27">
        <v>137</v>
      </c>
      <c r="G149" s="27">
        <v>130</v>
      </c>
      <c r="H149" s="27"/>
      <c r="I149" s="27"/>
      <c r="J149" s="27"/>
      <c r="K149" s="32">
        <f t="shared" si="53"/>
        <v>392</v>
      </c>
      <c r="L149" s="32" t="s">
        <v>1133</v>
      </c>
      <c r="M149" s="40"/>
      <c r="N149" s="33">
        <f t="shared" si="54"/>
        <v>392.01429999999999</v>
      </c>
      <c r="O149" s="32">
        <f t="shared" si="55"/>
        <v>3</v>
      </c>
      <c r="P149" s="32">
        <f t="shared" ca="1" si="56"/>
        <v>0</v>
      </c>
      <c r="Q149" s="34" t="s">
        <v>119</v>
      </c>
      <c r="R149" s="35">
        <f t="shared" si="57"/>
        <v>0</v>
      </c>
      <c r="S149" s="36">
        <f t="shared" si="58"/>
        <v>392.15125</v>
      </c>
      <c r="T149" s="36">
        <f t="shared" si="59"/>
        <v>392.15125</v>
      </c>
      <c r="U149" s="35">
        <f t="shared" si="60"/>
        <v>0</v>
      </c>
      <c r="V149" s="35">
        <f t="shared" si="61"/>
        <v>392.16555</v>
      </c>
      <c r="W149" s="29">
        <v>137</v>
      </c>
      <c r="X149" s="27">
        <v>130</v>
      </c>
      <c r="Y149" s="27">
        <v>125</v>
      </c>
      <c r="Z149" s="27">
        <v>0</v>
      </c>
      <c r="AA149" s="27">
        <v>0</v>
      </c>
      <c r="AB149" s="27">
        <v>0</v>
      </c>
      <c r="AD149" s="37">
        <v>0</v>
      </c>
      <c r="AE149" s="37">
        <v>0</v>
      </c>
      <c r="AF149" s="37">
        <v>0</v>
      </c>
      <c r="AG149" s="37">
        <v>0</v>
      </c>
      <c r="AH149" s="37"/>
      <c r="AI149" s="38">
        <f t="shared" ca="1" si="62"/>
        <v>130</v>
      </c>
      <c r="AJ149" s="39">
        <v>3</v>
      </c>
      <c r="AK149" s="71">
        <v>392.1268</v>
      </c>
      <c r="AL149" s="41">
        <v>137</v>
      </c>
      <c r="AM149" s="32">
        <v>404</v>
      </c>
      <c r="AN149" s="41" t="str">
        <f t="shared" si="63"/>
        <v>-</v>
      </c>
      <c r="AO149" s="41" t="str">
        <f t="shared" si="64"/>
        <v>-</v>
      </c>
      <c r="AP149" s="41" t="str">
        <f t="shared" si="65"/>
        <v>-</v>
      </c>
      <c r="AQ149" s="39"/>
      <c r="AR149" s="39"/>
      <c r="AS149" s="39"/>
      <c r="AT149" s="30"/>
      <c r="AU149" s="26"/>
      <c r="AV149" s="1"/>
    </row>
    <row r="150" spans="1:48" ht="15" x14ac:dyDescent="0.25">
      <c r="A150" s="64">
        <v>13</v>
      </c>
      <c r="B150" s="64">
        <v>13</v>
      </c>
      <c r="C150" s="1" t="s">
        <v>257</v>
      </c>
      <c r="D150" s="29" t="s">
        <v>42</v>
      </c>
      <c r="E150" s="29">
        <v>112</v>
      </c>
      <c r="F150" s="27">
        <v>104</v>
      </c>
      <c r="G150" s="27">
        <v>85</v>
      </c>
      <c r="H150" s="27">
        <v>116</v>
      </c>
      <c r="I150" s="27">
        <v>144</v>
      </c>
      <c r="J150" s="27"/>
      <c r="K150" s="32">
        <f t="shared" si="53"/>
        <v>372</v>
      </c>
      <c r="L150" s="32" t="s">
        <v>1133</v>
      </c>
      <c r="M150" s="40"/>
      <c r="N150" s="33">
        <f t="shared" si="54"/>
        <v>372.01440000000002</v>
      </c>
      <c r="O150" s="32">
        <f t="shared" si="55"/>
        <v>5</v>
      </c>
      <c r="P150" s="32">
        <f t="shared" ca="1" si="56"/>
        <v>0</v>
      </c>
      <c r="Q150" s="34" t="s">
        <v>119</v>
      </c>
      <c r="R150" s="35">
        <f t="shared" si="57"/>
        <v>0</v>
      </c>
      <c r="S150" s="36">
        <f t="shared" si="58"/>
        <v>372.15672000000001</v>
      </c>
      <c r="T150" s="36">
        <f t="shared" si="59"/>
        <v>372.15672000000001</v>
      </c>
      <c r="U150" s="35">
        <f t="shared" si="60"/>
        <v>0</v>
      </c>
      <c r="V150" s="35">
        <f t="shared" si="61"/>
        <v>372.17123250000003</v>
      </c>
      <c r="W150" s="29">
        <v>144</v>
      </c>
      <c r="X150" s="27">
        <v>116</v>
      </c>
      <c r="Y150" s="27">
        <v>112</v>
      </c>
      <c r="Z150" s="27">
        <v>104</v>
      </c>
      <c r="AA150" s="27">
        <v>85</v>
      </c>
      <c r="AB150" s="27">
        <v>0</v>
      </c>
      <c r="AD150" s="37">
        <v>0</v>
      </c>
      <c r="AE150" s="37">
        <v>0</v>
      </c>
      <c r="AF150" s="37">
        <v>0</v>
      </c>
      <c r="AG150" s="37">
        <v>0</v>
      </c>
      <c r="AH150" s="37"/>
      <c r="AI150" s="38">
        <f t="shared" ca="1" si="62"/>
        <v>85</v>
      </c>
      <c r="AJ150" s="39">
        <v>4</v>
      </c>
      <c r="AK150" s="71">
        <v>332.11014500000005</v>
      </c>
      <c r="AL150" s="41">
        <v>116</v>
      </c>
      <c r="AM150" s="32">
        <v>344</v>
      </c>
      <c r="AN150" s="41" t="str">
        <f t="shared" si="63"/>
        <v>-</v>
      </c>
      <c r="AO150" s="41" t="str">
        <f t="shared" si="64"/>
        <v>-</v>
      </c>
      <c r="AP150" s="41" t="str">
        <f t="shared" si="65"/>
        <v>-</v>
      </c>
      <c r="AQ150" s="39"/>
      <c r="AR150" s="39"/>
      <c r="AS150" s="39"/>
      <c r="AT150" s="30"/>
      <c r="AU150" s="26"/>
      <c r="AV150" s="1"/>
    </row>
    <row r="151" spans="1:48" ht="15" x14ac:dyDescent="0.25">
      <c r="A151" s="64">
        <v>14</v>
      </c>
      <c r="B151" s="64">
        <v>14</v>
      </c>
      <c r="C151" s="1" t="s">
        <v>249</v>
      </c>
      <c r="D151" s="29" t="s">
        <v>42</v>
      </c>
      <c r="E151" s="29"/>
      <c r="F151" s="27">
        <v>102</v>
      </c>
      <c r="G151" s="27"/>
      <c r="H151" s="27">
        <v>118</v>
      </c>
      <c r="I151" s="27">
        <v>147</v>
      </c>
      <c r="J151" s="27"/>
      <c r="K151" s="32">
        <f t="shared" si="53"/>
        <v>367</v>
      </c>
      <c r="L151" s="32" t="s">
        <v>1133</v>
      </c>
      <c r="M151" s="40"/>
      <c r="N151" s="33">
        <f t="shared" si="54"/>
        <v>367.0145</v>
      </c>
      <c r="O151" s="32">
        <f t="shared" si="55"/>
        <v>3</v>
      </c>
      <c r="P151" s="32">
        <f t="shared" ca="1" si="56"/>
        <v>0</v>
      </c>
      <c r="Q151" s="34" t="s">
        <v>119</v>
      </c>
      <c r="R151" s="35">
        <f t="shared" si="57"/>
        <v>0</v>
      </c>
      <c r="S151" s="36">
        <f t="shared" si="58"/>
        <v>367.15981999999997</v>
      </c>
      <c r="T151" s="36">
        <f t="shared" si="59"/>
        <v>367.15981999999997</v>
      </c>
      <c r="U151" s="35">
        <f t="shared" si="60"/>
        <v>0</v>
      </c>
      <c r="V151" s="35">
        <f t="shared" si="61"/>
        <v>367.17431999999997</v>
      </c>
      <c r="W151" s="29">
        <v>147</v>
      </c>
      <c r="X151" s="27">
        <v>118</v>
      </c>
      <c r="Y151" s="27">
        <v>102</v>
      </c>
      <c r="Z151" s="27">
        <v>0</v>
      </c>
      <c r="AA151" s="27">
        <v>0</v>
      </c>
      <c r="AB151" s="27">
        <v>0</v>
      </c>
      <c r="AD151" s="37">
        <v>0</v>
      </c>
      <c r="AE151" s="37">
        <v>0</v>
      </c>
      <c r="AF151" s="37">
        <v>0</v>
      </c>
      <c r="AG151" s="37">
        <v>0</v>
      </c>
      <c r="AH151" s="37"/>
      <c r="AI151" s="38">
        <f t="shared" ca="1" si="62"/>
        <v>0</v>
      </c>
      <c r="AJ151" s="39">
        <v>2</v>
      </c>
      <c r="AK151" s="71">
        <v>219.99678</v>
      </c>
      <c r="AL151" s="41">
        <v>118</v>
      </c>
      <c r="AM151" s="32">
        <v>338</v>
      </c>
      <c r="AN151" s="41" t="str">
        <f t="shared" si="63"/>
        <v>-</v>
      </c>
      <c r="AO151" s="41" t="str">
        <f t="shared" si="64"/>
        <v>-</v>
      </c>
      <c r="AP151" s="41" t="str">
        <f t="shared" si="65"/>
        <v>-</v>
      </c>
      <c r="AQ151" s="39"/>
      <c r="AR151" s="39"/>
      <c r="AS151" s="39"/>
      <c r="AT151" s="30"/>
      <c r="AU151" s="26"/>
      <c r="AV151" s="1"/>
    </row>
    <row r="152" spans="1:48" ht="15" x14ac:dyDescent="0.25">
      <c r="A152" s="64">
        <v>15</v>
      </c>
      <c r="B152" s="64" t="s">
        <v>38</v>
      </c>
      <c r="C152" s="1" t="s">
        <v>728</v>
      </c>
      <c r="D152" s="29" t="s">
        <v>92</v>
      </c>
      <c r="E152" s="29">
        <v>178</v>
      </c>
      <c r="F152" s="27"/>
      <c r="G152" s="27">
        <v>170</v>
      </c>
      <c r="H152" s="27"/>
      <c r="I152" s="27"/>
      <c r="J152" s="27"/>
      <c r="K152" s="32">
        <f t="shared" si="53"/>
        <v>348</v>
      </c>
      <c r="L152" s="32" t="s">
        <v>1200</v>
      </c>
      <c r="M152" s="40"/>
      <c r="N152" s="33">
        <f t="shared" si="54"/>
        <v>348.01459999999997</v>
      </c>
      <c r="O152" s="32">
        <f t="shared" si="55"/>
        <v>2</v>
      </c>
      <c r="P152" s="32">
        <f t="shared" ca="1" si="56"/>
        <v>0</v>
      </c>
      <c r="Q152" s="34" t="s">
        <v>119</v>
      </c>
      <c r="R152" s="35">
        <f t="shared" si="57"/>
        <v>0</v>
      </c>
      <c r="S152" s="36">
        <f t="shared" si="58"/>
        <v>348.19499999999994</v>
      </c>
      <c r="T152" s="36">
        <f t="shared" si="59"/>
        <v>348.19499999999999</v>
      </c>
      <c r="U152" s="35">
        <f t="shared" si="60"/>
        <v>0</v>
      </c>
      <c r="V152" s="35">
        <f t="shared" si="61"/>
        <v>348.20959999999997</v>
      </c>
      <c r="W152" s="29">
        <v>178</v>
      </c>
      <c r="X152" s="27">
        <v>170</v>
      </c>
      <c r="Y152" s="27">
        <v>0</v>
      </c>
      <c r="Z152" s="27">
        <v>0</v>
      </c>
      <c r="AA152" s="27">
        <v>0</v>
      </c>
      <c r="AB152" s="27">
        <v>0</v>
      </c>
      <c r="AD152" s="37">
        <v>0</v>
      </c>
      <c r="AE152" s="37">
        <v>0</v>
      </c>
      <c r="AF152" s="37">
        <v>0</v>
      </c>
      <c r="AG152" s="37">
        <v>0</v>
      </c>
      <c r="AH152" s="37"/>
      <c r="AI152" s="38">
        <f t="shared" ca="1" si="62"/>
        <v>170</v>
      </c>
      <c r="AJ152" s="39">
        <v>2</v>
      </c>
      <c r="AK152" s="71">
        <v>348.16640000000001</v>
      </c>
      <c r="AL152" s="41">
        <v>178</v>
      </c>
      <c r="AM152" s="32">
        <v>0</v>
      </c>
      <c r="AN152" s="41" t="str">
        <f t="shared" si="63"/>
        <v>-</v>
      </c>
      <c r="AO152" s="41" t="str">
        <f t="shared" si="64"/>
        <v>-</v>
      </c>
      <c r="AP152" s="41" t="str">
        <f t="shared" si="65"/>
        <v>-</v>
      </c>
      <c r="AQ152" s="39"/>
      <c r="AR152" s="39"/>
      <c r="AS152" s="39"/>
      <c r="AT152" s="30"/>
      <c r="AU152" s="26"/>
      <c r="AV152" s="1"/>
    </row>
    <row r="153" spans="1:48" ht="15" x14ac:dyDescent="0.25">
      <c r="A153" s="64">
        <v>16</v>
      </c>
      <c r="B153" s="64">
        <v>15</v>
      </c>
      <c r="C153" s="1" t="s">
        <v>729</v>
      </c>
      <c r="D153" s="29" t="s">
        <v>56</v>
      </c>
      <c r="E153" s="29">
        <v>170</v>
      </c>
      <c r="F153" s="27"/>
      <c r="G153" s="27">
        <v>156</v>
      </c>
      <c r="H153" s="27"/>
      <c r="I153" s="27"/>
      <c r="J153" s="27"/>
      <c r="K153" s="32">
        <f t="shared" si="53"/>
        <v>326</v>
      </c>
      <c r="L153" s="32" t="s">
        <v>1133</v>
      </c>
      <c r="M153" s="40"/>
      <c r="N153" s="33">
        <f t="shared" si="54"/>
        <v>326.0147</v>
      </c>
      <c r="O153" s="32">
        <f t="shared" si="55"/>
        <v>2</v>
      </c>
      <c r="P153" s="32">
        <f t="shared" ca="1" si="56"/>
        <v>0</v>
      </c>
      <c r="Q153" s="34" t="s">
        <v>119</v>
      </c>
      <c r="R153" s="35">
        <f t="shared" si="57"/>
        <v>0</v>
      </c>
      <c r="S153" s="36">
        <f t="shared" si="58"/>
        <v>326.18560000000002</v>
      </c>
      <c r="T153" s="36">
        <f t="shared" si="59"/>
        <v>326.18560000000002</v>
      </c>
      <c r="U153" s="35">
        <f t="shared" si="60"/>
        <v>0</v>
      </c>
      <c r="V153" s="35">
        <f t="shared" si="61"/>
        <v>326.20030000000003</v>
      </c>
      <c r="W153" s="29">
        <v>170</v>
      </c>
      <c r="X153" s="27">
        <v>156</v>
      </c>
      <c r="Y153" s="27">
        <v>0</v>
      </c>
      <c r="Z153" s="27">
        <v>0</v>
      </c>
      <c r="AA153" s="27">
        <v>0</v>
      </c>
      <c r="AB153" s="27">
        <v>0</v>
      </c>
      <c r="AD153" s="37">
        <v>0</v>
      </c>
      <c r="AE153" s="37">
        <v>0</v>
      </c>
      <c r="AF153" s="37">
        <v>0</v>
      </c>
      <c r="AG153" s="37">
        <v>0</v>
      </c>
      <c r="AH153" s="37"/>
      <c r="AI153" s="38">
        <f t="shared" ca="1" si="62"/>
        <v>156</v>
      </c>
      <c r="AJ153" s="39">
        <v>2</v>
      </c>
      <c r="AK153" s="71">
        <v>326.15796</v>
      </c>
      <c r="AL153" s="41">
        <v>170</v>
      </c>
      <c r="AM153" s="32">
        <v>496</v>
      </c>
      <c r="AN153" s="41" t="str">
        <f t="shared" si="63"/>
        <v>-</v>
      </c>
      <c r="AO153" s="41" t="str">
        <f t="shared" si="64"/>
        <v>-</v>
      </c>
      <c r="AP153" s="41" t="str">
        <f t="shared" si="65"/>
        <v>-</v>
      </c>
      <c r="AQ153" s="39"/>
      <c r="AR153" s="39"/>
      <c r="AS153" s="39"/>
      <c r="AT153" s="30"/>
      <c r="AU153" s="26"/>
      <c r="AV153" s="1"/>
    </row>
    <row r="154" spans="1:48" ht="15" x14ac:dyDescent="0.25">
      <c r="A154" s="64">
        <v>17</v>
      </c>
      <c r="B154" s="64">
        <v>16</v>
      </c>
      <c r="C154" s="1" t="s">
        <v>730</v>
      </c>
      <c r="D154" s="29" t="s">
        <v>157</v>
      </c>
      <c r="E154" s="29">
        <v>142</v>
      </c>
      <c r="F154" s="27">
        <v>159</v>
      </c>
      <c r="G154" s="27"/>
      <c r="H154" s="27"/>
      <c r="I154" s="27"/>
      <c r="J154" s="27"/>
      <c r="K154" s="32">
        <f t="shared" si="53"/>
        <v>301</v>
      </c>
      <c r="L154" s="32" t="s">
        <v>1133</v>
      </c>
      <c r="M154" s="40"/>
      <c r="N154" s="33">
        <f t="shared" si="54"/>
        <v>301.01479999999998</v>
      </c>
      <c r="O154" s="32">
        <f t="shared" si="55"/>
        <v>2</v>
      </c>
      <c r="P154" s="32">
        <f t="shared" ca="1" si="56"/>
        <v>0</v>
      </c>
      <c r="Q154" s="34" t="s">
        <v>119</v>
      </c>
      <c r="R154" s="35">
        <f t="shared" si="57"/>
        <v>0</v>
      </c>
      <c r="S154" s="36">
        <f t="shared" si="58"/>
        <v>301.17319999999995</v>
      </c>
      <c r="T154" s="36">
        <f t="shared" si="59"/>
        <v>301.17320000000001</v>
      </c>
      <c r="U154" s="35">
        <f t="shared" si="60"/>
        <v>0</v>
      </c>
      <c r="V154" s="35">
        <f t="shared" si="61"/>
        <v>301.18799999999999</v>
      </c>
      <c r="W154" s="29">
        <v>159</v>
      </c>
      <c r="X154" s="27">
        <v>142</v>
      </c>
      <c r="Y154" s="27">
        <v>0</v>
      </c>
      <c r="Z154" s="27">
        <v>0</v>
      </c>
      <c r="AA154" s="27">
        <v>0</v>
      </c>
      <c r="AB154" s="27">
        <v>0</v>
      </c>
      <c r="AD154" s="37">
        <v>0</v>
      </c>
      <c r="AE154" s="37">
        <v>0</v>
      </c>
      <c r="AF154" s="37">
        <v>0</v>
      </c>
      <c r="AG154" s="37">
        <v>0</v>
      </c>
      <c r="AH154" s="37"/>
      <c r="AI154" s="38">
        <f t="shared" ca="1" si="62"/>
        <v>0</v>
      </c>
      <c r="AJ154" s="39">
        <v>2</v>
      </c>
      <c r="AK154" s="71">
        <v>301.14409999999998</v>
      </c>
      <c r="AL154" s="41">
        <v>159</v>
      </c>
      <c r="AM154" s="32">
        <v>460</v>
      </c>
      <c r="AN154" s="41" t="str">
        <f t="shared" si="63"/>
        <v>-</v>
      </c>
      <c r="AO154" s="41" t="str">
        <f t="shared" si="64"/>
        <v>-</v>
      </c>
      <c r="AP154" s="41" t="str">
        <f t="shared" si="65"/>
        <v>-</v>
      </c>
      <c r="AQ154" s="39"/>
      <c r="AR154" s="39"/>
      <c r="AS154" s="39"/>
      <c r="AT154" s="30"/>
      <c r="AU154" s="26"/>
      <c r="AV154" s="1"/>
    </row>
    <row r="155" spans="1:48" ht="15" x14ac:dyDescent="0.25">
      <c r="A155" s="64">
        <v>18</v>
      </c>
      <c r="B155" s="64">
        <v>17</v>
      </c>
      <c r="C155" s="1" t="s">
        <v>312</v>
      </c>
      <c r="D155" s="29" t="s">
        <v>52</v>
      </c>
      <c r="E155" s="29"/>
      <c r="F155" s="27">
        <v>93</v>
      </c>
      <c r="G155" s="27">
        <v>75</v>
      </c>
      <c r="H155" s="27">
        <v>94</v>
      </c>
      <c r="I155" s="27">
        <v>113</v>
      </c>
      <c r="J155" s="27"/>
      <c r="K155" s="32">
        <f t="shared" si="53"/>
        <v>300</v>
      </c>
      <c r="L155" s="32" t="s">
        <v>1133</v>
      </c>
      <c r="M155" s="40"/>
      <c r="N155" s="33">
        <f t="shared" si="54"/>
        <v>300.01490000000001</v>
      </c>
      <c r="O155" s="32">
        <f t="shared" si="55"/>
        <v>4</v>
      </c>
      <c r="P155" s="32">
        <f t="shared" ca="1" si="56"/>
        <v>0</v>
      </c>
      <c r="Q155" s="34" t="s">
        <v>119</v>
      </c>
      <c r="R155" s="35">
        <f t="shared" si="57"/>
        <v>0</v>
      </c>
      <c r="S155" s="36">
        <f t="shared" si="58"/>
        <v>300.12333000000001</v>
      </c>
      <c r="T155" s="36">
        <f t="shared" si="59"/>
        <v>300.12333000000001</v>
      </c>
      <c r="U155" s="35">
        <f t="shared" si="60"/>
        <v>0</v>
      </c>
      <c r="V155" s="35">
        <f t="shared" si="61"/>
        <v>300.138305</v>
      </c>
      <c r="W155" s="29">
        <v>113</v>
      </c>
      <c r="X155" s="27">
        <v>94</v>
      </c>
      <c r="Y155" s="27">
        <v>93</v>
      </c>
      <c r="Z155" s="27">
        <v>75</v>
      </c>
      <c r="AA155" s="27">
        <v>0</v>
      </c>
      <c r="AB155" s="27">
        <v>0</v>
      </c>
      <c r="AD155" s="37">
        <v>0</v>
      </c>
      <c r="AE155" s="37">
        <v>0</v>
      </c>
      <c r="AF155" s="37">
        <v>0</v>
      </c>
      <c r="AG155" s="37">
        <v>0</v>
      </c>
      <c r="AH155" s="37"/>
      <c r="AI155" s="38">
        <f t="shared" ca="1" si="62"/>
        <v>75</v>
      </c>
      <c r="AJ155" s="39">
        <v>3</v>
      </c>
      <c r="AK155" s="71">
        <v>261.996015</v>
      </c>
      <c r="AL155" s="41">
        <v>94</v>
      </c>
      <c r="AM155" s="32">
        <v>281</v>
      </c>
      <c r="AN155" s="41" t="str">
        <f t="shared" si="63"/>
        <v>-</v>
      </c>
      <c r="AO155" s="41" t="str">
        <f t="shared" si="64"/>
        <v>-</v>
      </c>
      <c r="AP155" s="41" t="str">
        <f t="shared" si="65"/>
        <v>-</v>
      </c>
      <c r="AQ155" s="39"/>
      <c r="AR155" s="39"/>
      <c r="AS155" s="39"/>
      <c r="AT155" s="30"/>
      <c r="AU155" s="26"/>
      <c r="AV155" s="1"/>
    </row>
    <row r="156" spans="1:48" ht="15" x14ac:dyDescent="0.25">
      <c r="A156" s="64">
        <v>19</v>
      </c>
      <c r="B156" s="64">
        <v>18</v>
      </c>
      <c r="C156" s="1" t="s">
        <v>731</v>
      </c>
      <c r="D156" s="29" t="s">
        <v>63</v>
      </c>
      <c r="E156" s="29">
        <v>147</v>
      </c>
      <c r="F156" s="27">
        <v>145</v>
      </c>
      <c r="G156" s="27"/>
      <c r="H156" s="27"/>
      <c r="I156" s="27"/>
      <c r="J156" s="27"/>
      <c r="K156" s="32">
        <f t="shared" si="53"/>
        <v>292</v>
      </c>
      <c r="L156" s="32" t="s">
        <v>1133</v>
      </c>
      <c r="M156" s="40"/>
      <c r="N156" s="33">
        <f t="shared" si="54"/>
        <v>292.01499999999999</v>
      </c>
      <c r="O156" s="32">
        <f t="shared" si="55"/>
        <v>2</v>
      </c>
      <c r="P156" s="32">
        <f t="shared" ca="1" si="56"/>
        <v>0</v>
      </c>
      <c r="Q156" s="34" t="s">
        <v>119</v>
      </c>
      <c r="R156" s="35">
        <f t="shared" si="57"/>
        <v>0</v>
      </c>
      <c r="S156" s="36">
        <f t="shared" si="58"/>
        <v>292.16149999999999</v>
      </c>
      <c r="T156" s="36">
        <f t="shared" si="59"/>
        <v>292.16149999999999</v>
      </c>
      <c r="U156" s="35">
        <f t="shared" si="60"/>
        <v>0</v>
      </c>
      <c r="V156" s="35">
        <f t="shared" si="61"/>
        <v>292.17649999999998</v>
      </c>
      <c r="W156" s="29">
        <v>147</v>
      </c>
      <c r="X156" s="27">
        <v>145</v>
      </c>
      <c r="Y156" s="27">
        <v>0</v>
      </c>
      <c r="Z156" s="27">
        <v>0</v>
      </c>
      <c r="AA156" s="27">
        <v>0</v>
      </c>
      <c r="AB156" s="27">
        <v>0</v>
      </c>
      <c r="AD156" s="37">
        <v>0</v>
      </c>
      <c r="AE156" s="37">
        <v>0</v>
      </c>
      <c r="AF156" s="37">
        <v>0</v>
      </c>
      <c r="AG156" s="37">
        <v>0</v>
      </c>
      <c r="AH156" s="37"/>
      <c r="AI156" s="38">
        <f t="shared" ca="1" si="62"/>
        <v>0</v>
      </c>
      <c r="AJ156" s="39">
        <v>2</v>
      </c>
      <c r="AK156" s="71">
        <v>292.14749999999998</v>
      </c>
      <c r="AL156" s="41">
        <v>147</v>
      </c>
      <c r="AM156" s="32">
        <v>439</v>
      </c>
      <c r="AN156" s="41" t="str">
        <f t="shared" si="63"/>
        <v>-</v>
      </c>
      <c r="AO156" s="41" t="str">
        <f t="shared" si="64"/>
        <v>-</v>
      </c>
      <c r="AP156" s="41" t="str">
        <f t="shared" si="65"/>
        <v>-</v>
      </c>
      <c r="AQ156" s="39"/>
      <c r="AR156" s="39"/>
      <c r="AS156" s="39"/>
      <c r="AT156" s="30"/>
      <c r="AU156" s="26"/>
      <c r="AV156" s="1"/>
    </row>
    <row r="157" spans="1:48" ht="15" x14ac:dyDescent="0.25">
      <c r="A157" s="64">
        <v>20</v>
      </c>
      <c r="B157" s="64">
        <v>19</v>
      </c>
      <c r="C157" s="1" t="s">
        <v>313</v>
      </c>
      <c r="D157" s="29" t="s">
        <v>52</v>
      </c>
      <c r="E157" s="29"/>
      <c r="F157" s="27"/>
      <c r="G157" s="27">
        <v>74</v>
      </c>
      <c r="H157" s="27">
        <v>93</v>
      </c>
      <c r="I157" s="27">
        <v>112</v>
      </c>
      <c r="J157" s="27"/>
      <c r="K157" s="32">
        <f t="shared" si="53"/>
        <v>279</v>
      </c>
      <c r="L157" s="32" t="s">
        <v>1133</v>
      </c>
      <c r="M157" s="40"/>
      <c r="N157" s="33">
        <f t="shared" si="54"/>
        <v>279.01510000000002</v>
      </c>
      <c r="O157" s="32">
        <f t="shared" si="55"/>
        <v>3</v>
      </c>
      <c r="P157" s="32">
        <f t="shared" ca="1" si="56"/>
        <v>0</v>
      </c>
      <c r="Q157" s="34" t="s">
        <v>119</v>
      </c>
      <c r="R157" s="35">
        <f t="shared" si="57"/>
        <v>0</v>
      </c>
      <c r="S157" s="36">
        <f t="shared" si="58"/>
        <v>279.12203999999997</v>
      </c>
      <c r="T157" s="36">
        <f t="shared" si="59"/>
        <v>279.12204000000003</v>
      </c>
      <c r="U157" s="35">
        <f t="shared" si="60"/>
        <v>0</v>
      </c>
      <c r="V157" s="35">
        <f t="shared" si="61"/>
        <v>279.13714000000004</v>
      </c>
      <c r="W157" s="29">
        <v>112</v>
      </c>
      <c r="X157" s="27">
        <v>93</v>
      </c>
      <c r="Y157" s="27">
        <v>74</v>
      </c>
      <c r="Z157" s="27">
        <v>0</v>
      </c>
      <c r="AA157" s="27">
        <v>0</v>
      </c>
      <c r="AB157" s="27">
        <v>0</v>
      </c>
      <c r="AD157" s="37">
        <v>0</v>
      </c>
      <c r="AE157" s="37">
        <v>0</v>
      </c>
      <c r="AF157" s="37">
        <v>0</v>
      </c>
      <c r="AG157" s="37">
        <v>0</v>
      </c>
      <c r="AH157" s="37"/>
      <c r="AI157" s="38">
        <f t="shared" ca="1" si="62"/>
        <v>74</v>
      </c>
      <c r="AJ157" s="39">
        <v>2</v>
      </c>
      <c r="AK157" s="71">
        <v>166.98570400000003</v>
      </c>
      <c r="AL157" s="41">
        <v>93</v>
      </c>
      <c r="AM157" s="32">
        <v>260</v>
      </c>
      <c r="AN157" s="41" t="str">
        <f t="shared" si="63"/>
        <v>-</v>
      </c>
      <c r="AO157" s="41" t="str">
        <f t="shared" si="64"/>
        <v>-</v>
      </c>
      <c r="AP157" s="41" t="str">
        <f t="shared" si="65"/>
        <v>-</v>
      </c>
      <c r="AQ157" s="39"/>
      <c r="AR157" s="39"/>
      <c r="AS157" s="39"/>
      <c r="AT157" s="30"/>
      <c r="AU157" s="26"/>
      <c r="AV157" s="1"/>
    </row>
    <row r="158" spans="1:48" ht="15" x14ac:dyDescent="0.25">
      <c r="A158" s="64">
        <v>21</v>
      </c>
      <c r="B158" s="64">
        <v>20</v>
      </c>
      <c r="C158" s="1" t="s">
        <v>732</v>
      </c>
      <c r="D158" s="29" t="s">
        <v>124</v>
      </c>
      <c r="E158" s="29"/>
      <c r="F158" s="27">
        <v>144</v>
      </c>
      <c r="G158" s="27">
        <v>131</v>
      </c>
      <c r="H158" s="27"/>
      <c r="I158" s="27"/>
      <c r="J158" s="27"/>
      <c r="K158" s="32">
        <f t="shared" si="53"/>
        <v>275</v>
      </c>
      <c r="L158" s="32" t="s">
        <v>1133</v>
      </c>
      <c r="M158" s="40"/>
      <c r="N158" s="33">
        <f t="shared" si="54"/>
        <v>275.01519999999999</v>
      </c>
      <c r="O158" s="32">
        <f t="shared" si="55"/>
        <v>2</v>
      </c>
      <c r="P158" s="32">
        <f t="shared" ca="1" si="56"/>
        <v>0</v>
      </c>
      <c r="Q158" s="34" t="s">
        <v>119</v>
      </c>
      <c r="R158" s="35">
        <f t="shared" si="57"/>
        <v>0</v>
      </c>
      <c r="S158" s="36">
        <f t="shared" si="58"/>
        <v>275.15710000000001</v>
      </c>
      <c r="T158" s="36">
        <f t="shared" si="59"/>
        <v>275.15710000000001</v>
      </c>
      <c r="U158" s="35">
        <f t="shared" si="60"/>
        <v>0</v>
      </c>
      <c r="V158" s="35">
        <f t="shared" si="61"/>
        <v>275.17230000000001</v>
      </c>
      <c r="W158" s="29">
        <v>144</v>
      </c>
      <c r="X158" s="27">
        <v>131</v>
      </c>
      <c r="Y158" s="27">
        <v>0</v>
      </c>
      <c r="Z158" s="27">
        <v>0</v>
      </c>
      <c r="AA158" s="27">
        <v>0</v>
      </c>
      <c r="AB158" s="27">
        <v>0</v>
      </c>
      <c r="AD158" s="37">
        <v>0</v>
      </c>
      <c r="AE158" s="37">
        <v>0</v>
      </c>
      <c r="AF158" s="37">
        <v>0</v>
      </c>
      <c r="AG158" s="37">
        <v>0</v>
      </c>
      <c r="AH158" s="37"/>
      <c r="AI158" s="38">
        <f t="shared" ca="1" si="62"/>
        <v>131</v>
      </c>
      <c r="AJ158" s="39">
        <v>2</v>
      </c>
      <c r="AK158" s="71">
        <v>275.00161000000003</v>
      </c>
      <c r="AL158" s="41">
        <v>144</v>
      </c>
      <c r="AM158" s="32">
        <v>419</v>
      </c>
      <c r="AN158" s="41" t="str">
        <f t="shared" si="63"/>
        <v>-</v>
      </c>
      <c r="AO158" s="41" t="str">
        <f t="shared" si="64"/>
        <v>-</v>
      </c>
      <c r="AP158" s="41" t="str">
        <f t="shared" si="65"/>
        <v>-</v>
      </c>
      <c r="AQ158" s="39"/>
      <c r="AR158" s="39"/>
      <c r="AS158" s="39"/>
      <c r="AT158" s="30"/>
      <c r="AU158" s="26"/>
      <c r="AV158" s="1"/>
    </row>
    <row r="159" spans="1:48" ht="15" x14ac:dyDescent="0.25">
      <c r="A159" s="64">
        <v>22</v>
      </c>
      <c r="B159" s="64">
        <v>21</v>
      </c>
      <c r="C159" s="1" t="s">
        <v>733</v>
      </c>
      <c r="D159" s="29" t="s">
        <v>49</v>
      </c>
      <c r="E159" s="29"/>
      <c r="F159" s="27">
        <v>129</v>
      </c>
      <c r="G159" s="27"/>
      <c r="H159" s="27">
        <v>133</v>
      </c>
      <c r="I159" s="27"/>
      <c r="J159" s="27"/>
      <c r="K159" s="32">
        <f t="shared" si="53"/>
        <v>262</v>
      </c>
      <c r="L159" s="32" t="s">
        <v>1133</v>
      </c>
      <c r="M159" s="40"/>
      <c r="N159" s="33">
        <f t="shared" si="54"/>
        <v>262.01530000000002</v>
      </c>
      <c r="O159" s="32">
        <f t="shared" si="55"/>
        <v>2</v>
      </c>
      <c r="P159" s="32">
        <f t="shared" ca="1" si="56"/>
        <v>0</v>
      </c>
      <c r="Q159" s="34" t="s">
        <v>119</v>
      </c>
      <c r="R159" s="35">
        <f t="shared" si="57"/>
        <v>0</v>
      </c>
      <c r="S159" s="36">
        <f t="shared" si="58"/>
        <v>262.14589999999998</v>
      </c>
      <c r="T159" s="36">
        <f t="shared" si="59"/>
        <v>262.14589999999998</v>
      </c>
      <c r="U159" s="35">
        <f t="shared" si="60"/>
        <v>0</v>
      </c>
      <c r="V159" s="35">
        <f t="shared" si="61"/>
        <v>262.16120000000001</v>
      </c>
      <c r="W159" s="29">
        <v>133</v>
      </c>
      <c r="X159" s="27">
        <v>129</v>
      </c>
      <c r="Y159" s="27">
        <v>0</v>
      </c>
      <c r="Z159" s="27">
        <v>0</v>
      </c>
      <c r="AA159" s="27">
        <v>0</v>
      </c>
      <c r="AB159" s="27">
        <v>0</v>
      </c>
      <c r="AD159" s="37">
        <v>0</v>
      </c>
      <c r="AE159" s="37">
        <v>0</v>
      </c>
      <c r="AF159" s="37">
        <v>0</v>
      </c>
      <c r="AG159" s="37">
        <v>0</v>
      </c>
      <c r="AH159" s="37"/>
      <c r="AI159" s="38">
        <f t="shared" ca="1" si="62"/>
        <v>0</v>
      </c>
      <c r="AJ159" s="39">
        <v>2</v>
      </c>
      <c r="AK159" s="71">
        <v>262.00002999999998</v>
      </c>
      <c r="AL159" s="41">
        <v>133</v>
      </c>
      <c r="AM159" s="32">
        <v>395</v>
      </c>
      <c r="AN159" s="41" t="str">
        <f t="shared" si="63"/>
        <v>-</v>
      </c>
      <c r="AO159" s="41" t="str">
        <f t="shared" si="64"/>
        <v>-</v>
      </c>
      <c r="AP159" s="41" t="str">
        <f t="shared" si="65"/>
        <v>-</v>
      </c>
      <c r="AQ159" s="39"/>
      <c r="AR159" s="39"/>
      <c r="AS159" s="39"/>
      <c r="AT159" s="30"/>
      <c r="AU159" s="26"/>
      <c r="AV159" s="1"/>
    </row>
    <row r="160" spans="1:48" ht="15" x14ac:dyDescent="0.25">
      <c r="A160" s="64">
        <v>23</v>
      </c>
      <c r="B160" s="64">
        <v>22</v>
      </c>
      <c r="C160" s="1" t="s">
        <v>281</v>
      </c>
      <c r="D160" s="29" t="s">
        <v>24</v>
      </c>
      <c r="E160" s="29">
        <v>93</v>
      </c>
      <c r="F160" s="27"/>
      <c r="G160" s="27"/>
      <c r="H160" s="27"/>
      <c r="I160" s="27">
        <v>132</v>
      </c>
      <c r="J160" s="27"/>
      <c r="K160" s="32">
        <f t="shared" si="53"/>
        <v>225</v>
      </c>
      <c r="L160" s="32" t="s">
        <v>1133</v>
      </c>
      <c r="M160" s="40"/>
      <c r="N160" s="33">
        <f t="shared" si="54"/>
        <v>225.0154</v>
      </c>
      <c r="O160" s="32">
        <f t="shared" si="55"/>
        <v>2</v>
      </c>
      <c r="P160" s="32">
        <f t="shared" ca="1" si="56"/>
        <v>0</v>
      </c>
      <c r="Q160" s="34" t="s">
        <v>119</v>
      </c>
      <c r="R160" s="35">
        <f t="shared" si="57"/>
        <v>0</v>
      </c>
      <c r="S160" s="36">
        <f t="shared" si="58"/>
        <v>225.14129999999997</v>
      </c>
      <c r="T160" s="36">
        <f t="shared" si="59"/>
        <v>225.1413</v>
      </c>
      <c r="U160" s="35">
        <f t="shared" si="60"/>
        <v>0</v>
      </c>
      <c r="V160" s="35">
        <f t="shared" si="61"/>
        <v>225.1567</v>
      </c>
      <c r="W160" s="29">
        <v>132</v>
      </c>
      <c r="X160" s="27">
        <v>93</v>
      </c>
      <c r="Y160" s="27">
        <v>0</v>
      </c>
      <c r="Z160" s="27">
        <v>0</v>
      </c>
      <c r="AA160" s="27">
        <v>0</v>
      </c>
      <c r="AB160" s="27">
        <v>0</v>
      </c>
      <c r="AD160" s="37">
        <v>0</v>
      </c>
      <c r="AE160" s="37">
        <v>0</v>
      </c>
      <c r="AF160" s="37">
        <v>0</v>
      </c>
      <c r="AG160" s="37">
        <v>0</v>
      </c>
      <c r="AH160" s="37"/>
      <c r="AI160" s="38">
        <f t="shared" ca="1" si="62"/>
        <v>0</v>
      </c>
      <c r="AJ160" s="39">
        <v>1</v>
      </c>
      <c r="AK160" s="71">
        <v>93.077100000000002</v>
      </c>
      <c r="AL160" s="41">
        <v>93</v>
      </c>
      <c r="AM160" s="32">
        <v>186</v>
      </c>
      <c r="AN160" s="41" t="str">
        <f t="shared" si="63"/>
        <v>-</v>
      </c>
      <c r="AO160" s="41" t="str">
        <f t="shared" si="64"/>
        <v>-</v>
      </c>
      <c r="AP160" s="41" t="str">
        <f t="shared" si="65"/>
        <v>-</v>
      </c>
      <c r="AQ160" s="39"/>
      <c r="AR160" s="39"/>
      <c r="AS160" s="39"/>
      <c r="AT160" s="30"/>
      <c r="AU160" s="26"/>
      <c r="AV160" s="1"/>
    </row>
    <row r="161" spans="1:48" ht="15" x14ac:dyDescent="0.25">
      <c r="A161" s="64">
        <v>24</v>
      </c>
      <c r="B161" s="64">
        <v>23</v>
      </c>
      <c r="C161" s="1" t="s">
        <v>279</v>
      </c>
      <c r="D161" s="29" t="s">
        <v>144</v>
      </c>
      <c r="E161" s="29"/>
      <c r="F161" s="27"/>
      <c r="G161" s="27">
        <v>87</v>
      </c>
      <c r="H161" s="27"/>
      <c r="I161" s="27">
        <v>133</v>
      </c>
      <c r="J161" s="27"/>
      <c r="K161" s="32">
        <f t="shared" si="53"/>
        <v>220</v>
      </c>
      <c r="L161" s="32" t="s">
        <v>1133</v>
      </c>
      <c r="M161" s="40"/>
      <c r="N161" s="33">
        <f t="shared" si="54"/>
        <v>220.0155</v>
      </c>
      <c r="O161" s="32">
        <f t="shared" si="55"/>
        <v>2</v>
      </c>
      <c r="P161" s="32">
        <f t="shared" ca="1" si="56"/>
        <v>0</v>
      </c>
      <c r="Q161" s="34" t="s">
        <v>119</v>
      </c>
      <c r="R161" s="35">
        <f t="shared" si="57"/>
        <v>0</v>
      </c>
      <c r="S161" s="36">
        <f t="shared" si="58"/>
        <v>220.14169999999999</v>
      </c>
      <c r="T161" s="36">
        <f t="shared" si="59"/>
        <v>220.14170000000001</v>
      </c>
      <c r="U161" s="35">
        <f t="shared" si="60"/>
        <v>0</v>
      </c>
      <c r="V161" s="35">
        <f t="shared" si="61"/>
        <v>220.15720000000002</v>
      </c>
      <c r="W161" s="29">
        <v>133</v>
      </c>
      <c r="X161" s="27">
        <v>87</v>
      </c>
      <c r="Y161" s="27">
        <v>0</v>
      </c>
      <c r="Z161" s="27">
        <v>0</v>
      </c>
      <c r="AA161" s="27">
        <v>0</v>
      </c>
      <c r="AB161" s="27">
        <v>0</v>
      </c>
      <c r="AD161" s="37">
        <v>0</v>
      </c>
      <c r="AE161" s="37">
        <v>0</v>
      </c>
      <c r="AF161" s="37">
        <v>0</v>
      </c>
      <c r="AG161" s="37">
        <v>0</v>
      </c>
      <c r="AH161" s="37"/>
      <c r="AI161" s="38">
        <f t="shared" ca="1" si="62"/>
        <v>87</v>
      </c>
      <c r="AJ161" s="39">
        <v>1</v>
      </c>
      <c r="AK161" s="71">
        <v>86.984570000000005</v>
      </c>
      <c r="AL161" s="41">
        <v>87</v>
      </c>
      <c r="AM161" s="32">
        <v>174</v>
      </c>
      <c r="AN161" s="41" t="str">
        <f t="shared" si="63"/>
        <v>-</v>
      </c>
      <c r="AO161" s="41" t="str">
        <f t="shared" si="64"/>
        <v>-</v>
      </c>
      <c r="AP161" s="41" t="str">
        <f t="shared" si="65"/>
        <v>-</v>
      </c>
      <c r="AQ161" s="39"/>
      <c r="AR161" s="39"/>
      <c r="AS161" s="39"/>
      <c r="AT161" s="30"/>
      <c r="AU161" s="26"/>
      <c r="AV161" s="1"/>
    </row>
    <row r="162" spans="1:48" ht="15" x14ac:dyDescent="0.25">
      <c r="A162" s="64">
        <v>25</v>
      </c>
      <c r="B162" s="64">
        <v>24</v>
      </c>
      <c r="C162" s="1" t="s">
        <v>734</v>
      </c>
      <c r="D162" s="29" t="s">
        <v>102</v>
      </c>
      <c r="E162" s="29">
        <v>100</v>
      </c>
      <c r="F162" s="27"/>
      <c r="G162" s="27">
        <v>99</v>
      </c>
      <c r="H162" s="27"/>
      <c r="I162" s="27"/>
      <c r="J162" s="27"/>
      <c r="K162" s="32">
        <f t="shared" si="53"/>
        <v>199</v>
      </c>
      <c r="L162" s="32" t="s">
        <v>1133</v>
      </c>
      <c r="M162" s="40"/>
      <c r="N162" s="33">
        <f t="shared" si="54"/>
        <v>199.01560000000001</v>
      </c>
      <c r="O162" s="32">
        <f t="shared" si="55"/>
        <v>2</v>
      </c>
      <c r="P162" s="32">
        <f t="shared" ca="1" si="56"/>
        <v>0</v>
      </c>
      <c r="Q162" s="34" t="s">
        <v>119</v>
      </c>
      <c r="R162" s="35">
        <f t="shared" si="57"/>
        <v>0</v>
      </c>
      <c r="S162" s="36">
        <f t="shared" si="58"/>
        <v>199.10989999999998</v>
      </c>
      <c r="T162" s="36">
        <f t="shared" si="59"/>
        <v>199.10989999999998</v>
      </c>
      <c r="U162" s="35">
        <f t="shared" si="60"/>
        <v>0</v>
      </c>
      <c r="V162" s="35">
        <f t="shared" si="61"/>
        <v>199.12549999999999</v>
      </c>
      <c r="W162" s="29">
        <v>100</v>
      </c>
      <c r="X162" s="27">
        <v>99</v>
      </c>
      <c r="Y162" s="27">
        <v>0</v>
      </c>
      <c r="Z162" s="27">
        <v>0</v>
      </c>
      <c r="AA162" s="27">
        <v>0</v>
      </c>
      <c r="AB162" s="27">
        <v>0</v>
      </c>
      <c r="AD162" s="37">
        <v>0</v>
      </c>
      <c r="AE162" s="37">
        <v>0</v>
      </c>
      <c r="AF162" s="37">
        <v>0</v>
      </c>
      <c r="AG162" s="37">
        <v>0</v>
      </c>
      <c r="AH162" s="37"/>
      <c r="AI162" s="38">
        <f t="shared" ca="1" si="62"/>
        <v>99</v>
      </c>
      <c r="AJ162" s="39">
        <v>2</v>
      </c>
      <c r="AK162" s="71">
        <v>199.08628999999999</v>
      </c>
      <c r="AL162" s="41">
        <v>100</v>
      </c>
      <c r="AM162" s="32">
        <v>299</v>
      </c>
      <c r="AN162" s="41" t="str">
        <f t="shared" si="63"/>
        <v>-</v>
      </c>
      <c r="AO162" s="41" t="str">
        <f t="shared" si="64"/>
        <v>-</v>
      </c>
      <c r="AP162" s="41" t="str">
        <f t="shared" si="65"/>
        <v>-</v>
      </c>
      <c r="AQ162" s="39"/>
      <c r="AR162" s="39"/>
      <c r="AS162" s="39"/>
      <c r="AT162" s="30"/>
      <c r="AU162" s="26"/>
      <c r="AV162" s="1"/>
    </row>
    <row r="163" spans="1:48" ht="15" x14ac:dyDescent="0.25">
      <c r="A163" s="64">
        <v>26</v>
      </c>
      <c r="B163" s="64">
        <v>25</v>
      </c>
      <c r="C163" s="1" t="s">
        <v>735</v>
      </c>
      <c r="D163" s="29" t="s">
        <v>42</v>
      </c>
      <c r="E163" s="29">
        <v>190</v>
      </c>
      <c r="F163" s="27"/>
      <c r="G163" s="27"/>
      <c r="H163" s="27"/>
      <c r="I163" s="27"/>
      <c r="J163" s="27"/>
      <c r="K163" s="32">
        <f t="shared" si="53"/>
        <v>190</v>
      </c>
      <c r="L163" s="32" t="s">
        <v>1133</v>
      </c>
      <c r="M163" s="40"/>
      <c r="N163" s="33">
        <f t="shared" si="54"/>
        <v>190.01570000000001</v>
      </c>
      <c r="O163" s="32">
        <f t="shared" si="55"/>
        <v>1</v>
      </c>
      <c r="P163" s="32">
        <f t="shared" ca="1" si="56"/>
        <v>0</v>
      </c>
      <c r="Q163" s="34" t="s">
        <v>119</v>
      </c>
      <c r="R163" s="35">
        <f t="shared" si="57"/>
        <v>0</v>
      </c>
      <c r="S163" s="36">
        <f t="shared" si="58"/>
        <v>190.18999999999997</v>
      </c>
      <c r="T163" s="36">
        <f t="shared" si="59"/>
        <v>190.19</v>
      </c>
      <c r="U163" s="35">
        <f t="shared" si="60"/>
        <v>0</v>
      </c>
      <c r="V163" s="35">
        <f t="shared" si="61"/>
        <v>190.20570000000001</v>
      </c>
      <c r="W163" s="29">
        <v>190</v>
      </c>
      <c r="X163" s="27">
        <v>0</v>
      </c>
      <c r="Y163" s="27">
        <v>0</v>
      </c>
      <c r="Z163" s="27">
        <v>0</v>
      </c>
      <c r="AA163" s="27">
        <v>0</v>
      </c>
      <c r="AB163" s="27">
        <v>0</v>
      </c>
      <c r="AD163" s="37">
        <v>0</v>
      </c>
      <c r="AE163" s="37">
        <v>0</v>
      </c>
      <c r="AF163" s="37">
        <v>0</v>
      </c>
      <c r="AG163" s="37">
        <v>0</v>
      </c>
      <c r="AH163" s="37"/>
      <c r="AI163" s="38">
        <f t="shared" ca="1" si="62"/>
        <v>0</v>
      </c>
      <c r="AJ163" s="39">
        <v>1</v>
      </c>
      <c r="AK163" s="71">
        <v>190.17519999999999</v>
      </c>
      <c r="AL163" s="41">
        <v>190</v>
      </c>
      <c r="AM163" s="32">
        <v>380</v>
      </c>
      <c r="AN163" s="41" t="str">
        <f t="shared" si="63"/>
        <v>-</v>
      </c>
      <c r="AO163" s="41" t="str">
        <f t="shared" si="64"/>
        <v>-</v>
      </c>
      <c r="AP163" s="41" t="str">
        <f t="shared" si="65"/>
        <v>-</v>
      </c>
      <c r="AQ163" s="39"/>
      <c r="AR163" s="39"/>
      <c r="AS163" s="39"/>
      <c r="AT163" s="30"/>
      <c r="AU163" s="26"/>
      <c r="AV163" s="1"/>
    </row>
    <row r="164" spans="1:48" ht="15" x14ac:dyDescent="0.25">
      <c r="A164" s="64">
        <v>27</v>
      </c>
      <c r="B164" s="64">
        <v>26</v>
      </c>
      <c r="C164" s="1" t="s">
        <v>736</v>
      </c>
      <c r="D164" s="29" t="s">
        <v>56</v>
      </c>
      <c r="E164" s="29">
        <v>182</v>
      </c>
      <c r="F164" s="27"/>
      <c r="G164" s="27"/>
      <c r="H164" s="27"/>
      <c r="I164" s="27"/>
      <c r="J164" s="27"/>
      <c r="K164" s="32">
        <f t="shared" si="53"/>
        <v>182</v>
      </c>
      <c r="L164" s="32" t="s">
        <v>1133</v>
      </c>
      <c r="M164" s="40"/>
      <c r="N164" s="33">
        <f t="shared" si="54"/>
        <v>182.01580000000001</v>
      </c>
      <c r="O164" s="32">
        <f t="shared" si="55"/>
        <v>1</v>
      </c>
      <c r="P164" s="32">
        <f t="shared" ca="1" si="56"/>
        <v>0</v>
      </c>
      <c r="Q164" s="34" t="s">
        <v>119</v>
      </c>
      <c r="R164" s="35">
        <f t="shared" si="57"/>
        <v>0</v>
      </c>
      <c r="S164" s="36">
        <f t="shared" si="58"/>
        <v>182.18199999999999</v>
      </c>
      <c r="T164" s="36">
        <f t="shared" si="59"/>
        <v>182.18199999999999</v>
      </c>
      <c r="U164" s="35">
        <f t="shared" si="60"/>
        <v>0</v>
      </c>
      <c r="V164" s="35">
        <f t="shared" si="61"/>
        <v>182.1978</v>
      </c>
      <c r="W164" s="29">
        <v>182</v>
      </c>
      <c r="X164" s="27">
        <v>0</v>
      </c>
      <c r="Y164" s="27">
        <v>0</v>
      </c>
      <c r="Z164" s="27">
        <v>0</v>
      </c>
      <c r="AA164" s="27">
        <v>0</v>
      </c>
      <c r="AB164" s="27">
        <v>0</v>
      </c>
      <c r="AD164" s="37">
        <v>0</v>
      </c>
      <c r="AE164" s="37">
        <v>0</v>
      </c>
      <c r="AF164" s="37">
        <v>0</v>
      </c>
      <c r="AG164" s="37">
        <v>0</v>
      </c>
      <c r="AH164" s="37"/>
      <c r="AI164" s="38">
        <f t="shared" ca="1" si="62"/>
        <v>0</v>
      </c>
      <c r="AJ164" s="39">
        <v>1</v>
      </c>
      <c r="AK164" s="71">
        <v>182.16709999999998</v>
      </c>
      <c r="AL164" s="41">
        <v>182</v>
      </c>
      <c r="AM164" s="32">
        <v>364</v>
      </c>
      <c r="AN164" s="41" t="str">
        <f t="shared" si="63"/>
        <v>-</v>
      </c>
      <c r="AO164" s="41" t="str">
        <f t="shared" si="64"/>
        <v>-</v>
      </c>
      <c r="AP164" s="41" t="str">
        <f t="shared" si="65"/>
        <v>-</v>
      </c>
      <c r="AQ164" s="39"/>
      <c r="AR164" s="39"/>
      <c r="AS164" s="39"/>
      <c r="AT164" s="30"/>
      <c r="AU164" s="26"/>
      <c r="AV164" s="1"/>
    </row>
    <row r="165" spans="1:48" ht="15" x14ac:dyDescent="0.25">
      <c r="A165" s="64">
        <v>28</v>
      </c>
      <c r="B165" s="64">
        <v>27</v>
      </c>
      <c r="C165" s="1" t="s">
        <v>737</v>
      </c>
      <c r="D165" s="29" t="s">
        <v>124</v>
      </c>
      <c r="E165" s="29"/>
      <c r="F165" s="27">
        <v>92</v>
      </c>
      <c r="G165" s="27">
        <v>88</v>
      </c>
      <c r="H165" s="27"/>
      <c r="I165" s="27"/>
      <c r="J165" s="27"/>
      <c r="K165" s="32">
        <f t="shared" si="53"/>
        <v>180</v>
      </c>
      <c r="L165" s="32" t="s">
        <v>1133</v>
      </c>
      <c r="M165" s="40"/>
      <c r="N165" s="33">
        <f t="shared" si="54"/>
        <v>180.01589999999999</v>
      </c>
      <c r="O165" s="32">
        <f t="shared" si="55"/>
        <v>2</v>
      </c>
      <c r="P165" s="32">
        <f t="shared" ca="1" si="56"/>
        <v>0</v>
      </c>
      <c r="Q165" s="34" t="s">
        <v>119</v>
      </c>
      <c r="R165" s="35">
        <f t="shared" si="57"/>
        <v>0</v>
      </c>
      <c r="S165" s="36">
        <f t="shared" si="58"/>
        <v>180.10079999999999</v>
      </c>
      <c r="T165" s="36">
        <f t="shared" si="59"/>
        <v>180.10080000000002</v>
      </c>
      <c r="U165" s="35">
        <f t="shared" si="60"/>
        <v>0</v>
      </c>
      <c r="V165" s="35">
        <f t="shared" si="61"/>
        <v>180.11670000000001</v>
      </c>
      <c r="W165" s="29">
        <v>92</v>
      </c>
      <c r="X165" s="27">
        <v>88</v>
      </c>
      <c r="Y165" s="27">
        <v>0</v>
      </c>
      <c r="Z165" s="27">
        <v>0</v>
      </c>
      <c r="AA165" s="27">
        <v>0</v>
      </c>
      <c r="AB165" s="27">
        <v>0</v>
      </c>
      <c r="AD165" s="37">
        <v>0</v>
      </c>
      <c r="AE165" s="37">
        <v>0</v>
      </c>
      <c r="AF165" s="37">
        <v>0</v>
      </c>
      <c r="AG165" s="37">
        <v>0</v>
      </c>
      <c r="AH165" s="37"/>
      <c r="AI165" s="38">
        <f t="shared" ca="1" si="62"/>
        <v>88</v>
      </c>
      <c r="AJ165" s="39">
        <v>2</v>
      </c>
      <c r="AK165" s="71">
        <v>179.99508</v>
      </c>
      <c r="AL165" s="41">
        <v>92</v>
      </c>
      <c r="AM165" s="32">
        <v>272</v>
      </c>
      <c r="AN165" s="41" t="str">
        <f t="shared" si="63"/>
        <v>-</v>
      </c>
      <c r="AO165" s="41" t="str">
        <f t="shared" si="64"/>
        <v>-</v>
      </c>
      <c r="AP165" s="41" t="str">
        <f t="shared" si="65"/>
        <v>-</v>
      </c>
      <c r="AQ165" s="39"/>
      <c r="AR165" s="39"/>
      <c r="AS165" s="39"/>
      <c r="AT165" s="30"/>
      <c r="AU165" s="26"/>
      <c r="AV165" s="1"/>
    </row>
    <row r="166" spans="1:48" ht="15" x14ac:dyDescent="0.25">
      <c r="A166" s="64">
        <v>29</v>
      </c>
      <c r="B166" s="64">
        <v>28</v>
      </c>
      <c r="C166" s="1" t="s">
        <v>183</v>
      </c>
      <c r="D166" s="29" t="s">
        <v>49</v>
      </c>
      <c r="E166" s="29"/>
      <c r="F166" s="27"/>
      <c r="G166" s="27"/>
      <c r="H166" s="27"/>
      <c r="I166" s="27">
        <v>178</v>
      </c>
      <c r="J166" s="27"/>
      <c r="K166" s="32">
        <f t="shared" si="53"/>
        <v>178</v>
      </c>
      <c r="L166" s="32" t="s">
        <v>1133</v>
      </c>
      <c r="M166" s="40"/>
      <c r="N166" s="33">
        <f t="shared" si="54"/>
        <v>178.01599999999999</v>
      </c>
      <c r="O166" s="32">
        <f t="shared" si="55"/>
        <v>1</v>
      </c>
      <c r="P166" s="32" t="str">
        <f t="shared" ca="1" si="56"/>
        <v>Y</v>
      </c>
      <c r="Q166" s="34" t="s">
        <v>119</v>
      </c>
      <c r="R166" s="35">
        <f t="shared" si="57"/>
        <v>0</v>
      </c>
      <c r="S166" s="36">
        <f t="shared" si="58"/>
        <v>178.17799999999997</v>
      </c>
      <c r="T166" s="36">
        <f t="shared" si="59"/>
        <v>178.178</v>
      </c>
      <c r="U166" s="35">
        <f t="shared" si="60"/>
        <v>0</v>
      </c>
      <c r="V166" s="35">
        <f t="shared" si="61"/>
        <v>178.19399999999999</v>
      </c>
      <c r="W166" s="29">
        <v>178</v>
      </c>
      <c r="X166" s="27">
        <v>0</v>
      </c>
      <c r="Y166" s="27">
        <v>0</v>
      </c>
      <c r="Z166" s="27">
        <v>0</v>
      </c>
      <c r="AA166" s="27">
        <v>0</v>
      </c>
      <c r="AB166" s="27">
        <v>0</v>
      </c>
      <c r="AD166" s="37"/>
      <c r="AE166" s="37"/>
      <c r="AF166" s="37"/>
      <c r="AG166" s="37"/>
      <c r="AH166" s="37"/>
      <c r="AI166" s="38">
        <f t="shared" ca="1" si="62"/>
        <v>0</v>
      </c>
      <c r="AJ166" s="39"/>
      <c r="AK166" s="71"/>
      <c r="AL166" s="41"/>
      <c r="AM166" s="32"/>
      <c r="AN166" s="41" t="str">
        <f t="shared" si="63"/>
        <v>-</v>
      </c>
      <c r="AO166" s="41" t="str">
        <f t="shared" si="64"/>
        <v>-</v>
      </c>
      <c r="AP166" s="41" t="str">
        <f t="shared" si="65"/>
        <v>-</v>
      </c>
      <c r="AQ166" s="39"/>
      <c r="AR166" s="39"/>
      <c r="AS166" s="39"/>
      <c r="AT166" s="30"/>
      <c r="AU166" s="26"/>
      <c r="AV166" s="1"/>
    </row>
    <row r="167" spans="1:48" ht="15" x14ac:dyDescent="0.25">
      <c r="A167" s="64">
        <v>30</v>
      </c>
      <c r="B167" s="64">
        <v>29</v>
      </c>
      <c r="C167" s="1" t="s">
        <v>738</v>
      </c>
      <c r="D167" s="29" t="s">
        <v>69</v>
      </c>
      <c r="E167" s="29">
        <v>86</v>
      </c>
      <c r="F167" s="27">
        <v>91</v>
      </c>
      <c r="G167" s="27"/>
      <c r="H167" s="27"/>
      <c r="I167" s="27"/>
      <c r="J167" s="27"/>
      <c r="K167" s="32">
        <f t="shared" si="53"/>
        <v>177</v>
      </c>
      <c r="L167" s="32" t="s">
        <v>1133</v>
      </c>
      <c r="M167" s="40"/>
      <c r="N167" s="33">
        <f t="shared" si="54"/>
        <v>177.01609999999999</v>
      </c>
      <c r="O167" s="32">
        <f t="shared" si="55"/>
        <v>2</v>
      </c>
      <c r="P167" s="32">
        <f t="shared" ca="1" si="56"/>
        <v>0</v>
      </c>
      <c r="Q167" s="34" t="s">
        <v>119</v>
      </c>
      <c r="R167" s="35">
        <f t="shared" si="57"/>
        <v>0</v>
      </c>
      <c r="S167" s="36">
        <f t="shared" si="58"/>
        <v>177.09960000000001</v>
      </c>
      <c r="T167" s="36">
        <f t="shared" si="59"/>
        <v>177.09960000000001</v>
      </c>
      <c r="U167" s="35">
        <f t="shared" si="60"/>
        <v>0</v>
      </c>
      <c r="V167" s="35">
        <f t="shared" si="61"/>
        <v>177.1157</v>
      </c>
      <c r="W167" s="29">
        <v>91</v>
      </c>
      <c r="X167" s="27">
        <v>86</v>
      </c>
      <c r="Y167" s="27">
        <v>0</v>
      </c>
      <c r="Z167" s="27">
        <v>0</v>
      </c>
      <c r="AA167" s="27">
        <v>0</v>
      </c>
      <c r="AB167" s="27">
        <v>0</v>
      </c>
      <c r="AD167" s="37">
        <v>0</v>
      </c>
      <c r="AE167" s="37">
        <v>0</v>
      </c>
      <c r="AF167" s="37">
        <v>0</v>
      </c>
      <c r="AG167" s="37">
        <v>0</v>
      </c>
      <c r="AH167" s="37"/>
      <c r="AI167" s="38">
        <f t="shared" ca="1" si="62"/>
        <v>0</v>
      </c>
      <c r="AJ167" s="39">
        <v>2</v>
      </c>
      <c r="AK167" s="71">
        <v>177.08</v>
      </c>
      <c r="AL167" s="41">
        <v>91</v>
      </c>
      <c r="AM167" s="32">
        <v>268</v>
      </c>
      <c r="AN167" s="41" t="str">
        <f t="shared" si="63"/>
        <v>-</v>
      </c>
      <c r="AO167" s="41" t="str">
        <f t="shared" si="64"/>
        <v>-</v>
      </c>
      <c r="AP167" s="41" t="str">
        <f t="shared" si="65"/>
        <v>-</v>
      </c>
      <c r="AQ167" s="39"/>
      <c r="AR167" s="39"/>
      <c r="AS167" s="39"/>
      <c r="AT167" s="30"/>
      <c r="AU167" s="26"/>
      <c r="AV167" s="1"/>
    </row>
    <row r="168" spans="1:48" ht="15" x14ac:dyDescent="0.25">
      <c r="A168" s="64">
        <v>31</v>
      </c>
      <c r="B168" s="64">
        <v>30</v>
      </c>
      <c r="C168" s="1" t="s">
        <v>203</v>
      </c>
      <c r="D168" s="29" t="s">
        <v>52</v>
      </c>
      <c r="E168" s="29"/>
      <c r="F168" s="27"/>
      <c r="G168" s="27"/>
      <c r="H168" s="27"/>
      <c r="I168" s="27">
        <v>169</v>
      </c>
      <c r="J168" s="27"/>
      <c r="K168" s="32">
        <f t="shared" si="53"/>
        <v>169</v>
      </c>
      <c r="L168" s="32" t="s">
        <v>1133</v>
      </c>
      <c r="M168" s="40"/>
      <c r="N168" s="33">
        <f t="shared" si="54"/>
        <v>169.0162</v>
      </c>
      <c r="O168" s="32">
        <f t="shared" si="55"/>
        <v>1</v>
      </c>
      <c r="P168" s="32" t="str">
        <f t="shared" ca="1" si="56"/>
        <v>Y</v>
      </c>
      <c r="Q168" s="34" t="s">
        <v>119</v>
      </c>
      <c r="R168" s="35">
        <f t="shared" si="57"/>
        <v>0</v>
      </c>
      <c r="S168" s="36">
        <f t="shared" si="58"/>
        <v>169.16899999999998</v>
      </c>
      <c r="T168" s="36">
        <f t="shared" si="59"/>
        <v>169.16900000000001</v>
      </c>
      <c r="U168" s="35">
        <f t="shared" si="60"/>
        <v>0</v>
      </c>
      <c r="V168" s="35">
        <f t="shared" si="61"/>
        <v>169.18520000000001</v>
      </c>
      <c r="W168" s="29">
        <v>169</v>
      </c>
      <c r="X168" s="27">
        <v>0</v>
      </c>
      <c r="Y168" s="27">
        <v>0</v>
      </c>
      <c r="Z168" s="27">
        <v>0</v>
      </c>
      <c r="AA168" s="27">
        <v>0</v>
      </c>
      <c r="AB168" s="27">
        <v>0</v>
      </c>
      <c r="AD168" s="37"/>
      <c r="AE168" s="37"/>
      <c r="AF168" s="37"/>
      <c r="AG168" s="37"/>
      <c r="AH168" s="37"/>
      <c r="AI168" s="38">
        <f t="shared" ca="1" si="62"/>
        <v>0</v>
      </c>
      <c r="AJ168" s="39"/>
      <c r="AK168" s="71"/>
      <c r="AL168" s="41"/>
      <c r="AM168" s="32"/>
      <c r="AN168" s="41" t="str">
        <f t="shared" si="63"/>
        <v>-</v>
      </c>
      <c r="AO168" s="41" t="str">
        <f t="shared" si="64"/>
        <v>-</v>
      </c>
      <c r="AP168" s="41" t="str">
        <f t="shared" si="65"/>
        <v>-</v>
      </c>
      <c r="AQ168" s="39"/>
      <c r="AR168" s="39"/>
      <c r="AS168" s="39"/>
      <c r="AT168" s="30"/>
      <c r="AU168" s="26"/>
      <c r="AV168" s="1"/>
    </row>
    <row r="169" spans="1:48" ht="15" x14ac:dyDescent="0.25">
      <c r="A169" s="64">
        <v>32</v>
      </c>
      <c r="B169" s="64">
        <v>31</v>
      </c>
      <c r="C169" s="1" t="s">
        <v>739</v>
      </c>
      <c r="D169" s="29" t="s">
        <v>78</v>
      </c>
      <c r="E169" s="29">
        <v>168</v>
      </c>
      <c r="F169" s="27"/>
      <c r="G169" s="27"/>
      <c r="H169" s="27"/>
      <c r="I169" s="27"/>
      <c r="J169" s="27"/>
      <c r="K169" s="32">
        <f t="shared" si="53"/>
        <v>168</v>
      </c>
      <c r="L169" s="32" t="s">
        <v>1133</v>
      </c>
      <c r="M169" s="40"/>
      <c r="N169" s="33">
        <f t="shared" si="54"/>
        <v>168.0163</v>
      </c>
      <c r="O169" s="32">
        <f t="shared" si="55"/>
        <v>1</v>
      </c>
      <c r="P169" s="32">
        <f t="shared" ca="1" si="56"/>
        <v>0</v>
      </c>
      <c r="Q169" s="34" t="s">
        <v>119</v>
      </c>
      <c r="R169" s="35">
        <f t="shared" si="57"/>
        <v>0</v>
      </c>
      <c r="S169" s="36">
        <f t="shared" si="58"/>
        <v>168.16799999999998</v>
      </c>
      <c r="T169" s="36">
        <f t="shared" si="59"/>
        <v>168.16800000000001</v>
      </c>
      <c r="U169" s="35">
        <f t="shared" si="60"/>
        <v>0</v>
      </c>
      <c r="V169" s="35">
        <f t="shared" si="61"/>
        <v>168.18430000000001</v>
      </c>
      <c r="W169" s="29">
        <v>168</v>
      </c>
      <c r="X169" s="27">
        <v>0</v>
      </c>
      <c r="Y169" s="27">
        <v>0</v>
      </c>
      <c r="Z169" s="27">
        <v>0</v>
      </c>
      <c r="AA169" s="27">
        <v>0</v>
      </c>
      <c r="AB169" s="27">
        <v>0</v>
      </c>
      <c r="AD169" s="37">
        <v>0</v>
      </c>
      <c r="AE169" s="37">
        <v>0</v>
      </c>
      <c r="AF169" s="37">
        <v>0</v>
      </c>
      <c r="AG169" s="37">
        <v>0</v>
      </c>
      <c r="AH169" s="37"/>
      <c r="AI169" s="38">
        <f t="shared" ca="1" si="62"/>
        <v>0</v>
      </c>
      <c r="AJ169" s="39">
        <v>1</v>
      </c>
      <c r="AK169" s="71">
        <v>168.15280000000001</v>
      </c>
      <c r="AL169" s="41">
        <v>168</v>
      </c>
      <c r="AM169" s="32">
        <v>336</v>
      </c>
      <c r="AN169" s="41" t="str">
        <f t="shared" si="63"/>
        <v>-</v>
      </c>
      <c r="AO169" s="41" t="str">
        <f t="shared" si="64"/>
        <v>-</v>
      </c>
      <c r="AP169" s="41" t="str">
        <f t="shared" si="65"/>
        <v>-</v>
      </c>
      <c r="AQ169" s="39"/>
      <c r="AR169" s="39"/>
      <c r="AS169" s="39"/>
      <c r="AT169" s="30"/>
      <c r="AU169" s="26"/>
      <c r="AV169" s="1"/>
    </row>
    <row r="170" spans="1:48" ht="15" x14ac:dyDescent="0.25">
      <c r="A170" s="64">
        <v>33</v>
      </c>
      <c r="B170" s="64">
        <v>32</v>
      </c>
      <c r="C170" s="1" t="s">
        <v>740</v>
      </c>
      <c r="D170" s="29" t="s">
        <v>63</v>
      </c>
      <c r="E170" s="29"/>
      <c r="F170" s="27"/>
      <c r="G170" s="27"/>
      <c r="H170" s="27">
        <v>144</v>
      </c>
      <c r="I170" s="27"/>
      <c r="J170" s="27"/>
      <c r="K170" s="32">
        <f t="shared" si="53"/>
        <v>144</v>
      </c>
      <c r="L170" s="32" t="s">
        <v>1133</v>
      </c>
      <c r="M170" s="40"/>
      <c r="N170" s="33">
        <f t="shared" si="54"/>
        <v>144.0164</v>
      </c>
      <c r="O170" s="32">
        <f t="shared" si="55"/>
        <v>1</v>
      </c>
      <c r="P170" s="32">
        <f t="shared" ca="1" si="56"/>
        <v>0</v>
      </c>
      <c r="Q170" s="34" t="s">
        <v>119</v>
      </c>
      <c r="R170" s="35">
        <f t="shared" si="57"/>
        <v>0</v>
      </c>
      <c r="S170" s="36">
        <f t="shared" si="58"/>
        <v>144.14399999999998</v>
      </c>
      <c r="T170" s="36">
        <f t="shared" si="59"/>
        <v>144.14400000000001</v>
      </c>
      <c r="U170" s="35">
        <f t="shared" si="60"/>
        <v>0</v>
      </c>
      <c r="V170" s="35">
        <f t="shared" si="61"/>
        <v>144.16040000000001</v>
      </c>
      <c r="W170" s="29">
        <v>144</v>
      </c>
      <c r="X170" s="27">
        <v>0</v>
      </c>
      <c r="Y170" s="27">
        <v>0</v>
      </c>
      <c r="Z170" s="27">
        <v>0</v>
      </c>
      <c r="AA170" s="27">
        <v>0</v>
      </c>
      <c r="AB170" s="27">
        <v>0</v>
      </c>
      <c r="AD170" s="37">
        <v>0</v>
      </c>
      <c r="AE170" s="37">
        <v>0</v>
      </c>
      <c r="AF170" s="37">
        <v>0</v>
      </c>
      <c r="AG170" s="37">
        <v>0</v>
      </c>
      <c r="AH170" s="37"/>
      <c r="AI170" s="38">
        <f t="shared" ca="1" si="62"/>
        <v>0</v>
      </c>
      <c r="AJ170" s="39">
        <v>1</v>
      </c>
      <c r="AK170" s="71">
        <v>143.98604</v>
      </c>
      <c r="AL170" s="41">
        <v>144</v>
      </c>
      <c r="AM170" s="32">
        <v>288</v>
      </c>
      <c r="AN170" s="41" t="str">
        <f t="shared" si="63"/>
        <v>-</v>
      </c>
      <c r="AO170" s="41" t="str">
        <f t="shared" si="64"/>
        <v>-</v>
      </c>
      <c r="AP170" s="41" t="str">
        <f t="shared" si="65"/>
        <v>-</v>
      </c>
      <c r="AQ170" s="39"/>
      <c r="AR170" s="39"/>
      <c r="AS170" s="39"/>
      <c r="AT170" s="30"/>
      <c r="AU170" s="26"/>
      <c r="AV170" s="1"/>
    </row>
    <row r="171" spans="1:48" ht="15" x14ac:dyDescent="0.25">
      <c r="A171" s="64">
        <v>34</v>
      </c>
      <c r="B171" s="64">
        <v>33</v>
      </c>
      <c r="C171" s="1" t="s">
        <v>276</v>
      </c>
      <c r="D171" s="29" t="s">
        <v>102</v>
      </c>
      <c r="E171" s="29"/>
      <c r="F171" s="27"/>
      <c r="G171" s="27"/>
      <c r="H171" s="27"/>
      <c r="I171" s="27">
        <v>134</v>
      </c>
      <c r="J171" s="27"/>
      <c r="K171" s="32">
        <f t="shared" si="53"/>
        <v>134</v>
      </c>
      <c r="L171" s="32" t="s">
        <v>1133</v>
      </c>
      <c r="M171" s="40"/>
      <c r="N171" s="33">
        <f t="shared" si="54"/>
        <v>134.01650000000001</v>
      </c>
      <c r="O171" s="32">
        <f t="shared" si="55"/>
        <v>1</v>
      </c>
      <c r="P171" s="32" t="str">
        <f t="shared" ca="1" si="56"/>
        <v>Y</v>
      </c>
      <c r="Q171" s="34" t="s">
        <v>119</v>
      </c>
      <c r="R171" s="35">
        <f t="shared" si="57"/>
        <v>0</v>
      </c>
      <c r="S171" s="36">
        <f t="shared" si="58"/>
        <v>134.13399999999999</v>
      </c>
      <c r="T171" s="36">
        <f t="shared" si="59"/>
        <v>134.13399999999999</v>
      </c>
      <c r="U171" s="35">
        <f t="shared" si="60"/>
        <v>0</v>
      </c>
      <c r="V171" s="35">
        <f t="shared" si="61"/>
        <v>134.15049999999999</v>
      </c>
      <c r="W171" s="29">
        <v>134</v>
      </c>
      <c r="X171" s="27">
        <v>0</v>
      </c>
      <c r="Y171" s="27">
        <v>0</v>
      </c>
      <c r="Z171" s="27">
        <v>0</v>
      </c>
      <c r="AA171" s="27">
        <v>0</v>
      </c>
      <c r="AB171" s="27">
        <v>0</v>
      </c>
      <c r="AD171" s="37"/>
      <c r="AE171" s="37"/>
      <c r="AF171" s="37"/>
      <c r="AG171" s="37"/>
      <c r="AH171" s="37"/>
      <c r="AI171" s="38">
        <f t="shared" ca="1" si="62"/>
        <v>0</v>
      </c>
      <c r="AJ171" s="39"/>
      <c r="AK171" s="71"/>
      <c r="AL171" s="41"/>
      <c r="AM171" s="32"/>
      <c r="AN171" s="41" t="str">
        <f t="shared" si="63"/>
        <v>-</v>
      </c>
      <c r="AO171" s="41" t="str">
        <f t="shared" si="64"/>
        <v>-</v>
      </c>
      <c r="AP171" s="41" t="str">
        <f t="shared" si="65"/>
        <v>-</v>
      </c>
      <c r="AQ171" s="39"/>
      <c r="AR171" s="39"/>
      <c r="AS171" s="39"/>
      <c r="AT171" s="30"/>
      <c r="AU171" s="26"/>
      <c r="AV171" s="1"/>
    </row>
    <row r="172" spans="1:48" ht="15" x14ac:dyDescent="0.25">
      <c r="A172" s="64">
        <v>35</v>
      </c>
      <c r="B172" s="64">
        <v>34</v>
      </c>
      <c r="C172" s="1" t="s">
        <v>741</v>
      </c>
      <c r="D172" s="29" t="s">
        <v>124</v>
      </c>
      <c r="E172" s="29">
        <v>130</v>
      </c>
      <c r="F172" s="27"/>
      <c r="G172" s="27"/>
      <c r="H172" s="27"/>
      <c r="I172" s="27"/>
      <c r="J172" s="27"/>
      <c r="K172" s="32">
        <f t="shared" si="53"/>
        <v>130</v>
      </c>
      <c r="L172" s="32" t="s">
        <v>1133</v>
      </c>
      <c r="M172" s="40"/>
      <c r="N172" s="33">
        <f t="shared" si="54"/>
        <v>130.01660000000001</v>
      </c>
      <c r="O172" s="32">
        <f t="shared" si="55"/>
        <v>1</v>
      </c>
      <c r="P172" s="32">
        <f t="shared" ca="1" si="56"/>
        <v>0</v>
      </c>
      <c r="Q172" s="34" t="s">
        <v>119</v>
      </c>
      <c r="R172" s="35">
        <f t="shared" si="57"/>
        <v>0</v>
      </c>
      <c r="S172" s="36">
        <f t="shared" si="58"/>
        <v>130.13</v>
      </c>
      <c r="T172" s="36">
        <f t="shared" si="59"/>
        <v>130.13</v>
      </c>
      <c r="U172" s="35">
        <f t="shared" si="60"/>
        <v>0</v>
      </c>
      <c r="V172" s="35">
        <f t="shared" si="61"/>
        <v>130.14660000000001</v>
      </c>
      <c r="W172" s="29">
        <v>130</v>
      </c>
      <c r="X172" s="27">
        <v>0</v>
      </c>
      <c r="Y172" s="27">
        <v>0</v>
      </c>
      <c r="Z172" s="27">
        <v>0</v>
      </c>
      <c r="AA172" s="27">
        <v>0</v>
      </c>
      <c r="AB172" s="27">
        <v>0</v>
      </c>
      <c r="AD172" s="37">
        <v>0</v>
      </c>
      <c r="AE172" s="37">
        <v>0</v>
      </c>
      <c r="AF172" s="37">
        <v>0</v>
      </c>
      <c r="AG172" s="37">
        <v>0</v>
      </c>
      <c r="AH172" s="37"/>
      <c r="AI172" s="38">
        <f t="shared" ca="1" si="62"/>
        <v>0</v>
      </c>
      <c r="AJ172" s="39">
        <v>1</v>
      </c>
      <c r="AK172" s="71">
        <v>130.11449999999999</v>
      </c>
      <c r="AL172" s="41">
        <v>130</v>
      </c>
      <c r="AM172" s="32">
        <v>260</v>
      </c>
      <c r="AN172" s="41" t="str">
        <f t="shared" si="63"/>
        <v>-</v>
      </c>
      <c r="AO172" s="41" t="str">
        <f t="shared" si="64"/>
        <v>-</v>
      </c>
      <c r="AP172" s="41" t="str">
        <f t="shared" si="65"/>
        <v>-</v>
      </c>
      <c r="AQ172" s="39"/>
      <c r="AR172" s="39"/>
      <c r="AS172" s="39"/>
      <c r="AT172" s="30"/>
      <c r="AU172" s="26"/>
      <c r="AV172" s="1"/>
    </row>
    <row r="173" spans="1:48" ht="15" x14ac:dyDescent="0.25">
      <c r="A173" s="64">
        <v>36</v>
      </c>
      <c r="B173" s="64">
        <v>35</v>
      </c>
      <c r="C173" s="1" t="s">
        <v>742</v>
      </c>
      <c r="D173" s="29" t="s">
        <v>69</v>
      </c>
      <c r="E173" s="29"/>
      <c r="F173" s="27"/>
      <c r="G173" s="27">
        <v>114</v>
      </c>
      <c r="H173" s="27"/>
      <c r="I173" s="27"/>
      <c r="J173" s="27"/>
      <c r="K173" s="32">
        <f t="shared" si="53"/>
        <v>114</v>
      </c>
      <c r="L173" s="32" t="s">
        <v>1133</v>
      </c>
      <c r="M173" s="40"/>
      <c r="N173" s="33">
        <f t="shared" si="54"/>
        <v>114.0167</v>
      </c>
      <c r="O173" s="32">
        <f t="shared" si="55"/>
        <v>1</v>
      </c>
      <c r="P173" s="32">
        <f t="shared" ca="1" si="56"/>
        <v>0</v>
      </c>
      <c r="Q173" s="34" t="s">
        <v>119</v>
      </c>
      <c r="R173" s="35">
        <f t="shared" si="57"/>
        <v>0</v>
      </c>
      <c r="S173" s="36">
        <f t="shared" si="58"/>
        <v>114.11399999999999</v>
      </c>
      <c r="T173" s="36">
        <f t="shared" si="59"/>
        <v>114.114</v>
      </c>
      <c r="U173" s="35">
        <f t="shared" si="60"/>
        <v>0</v>
      </c>
      <c r="V173" s="35">
        <f t="shared" si="61"/>
        <v>114.1307</v>
      </c>
      <c r="W173" s="29">
        <v>114</v>
      </c>
      <c r="X173" s="27">
        <v>0</v>
      </c>
      <c r="Y173" s="27">
        <v>0</v>
      </c>
      <c r="Z173" s="27">
        <v>0</v>
      </c>
      <c r="AA173" s="27">
        <v>0</v>
      </c>
      <c r="AB173" s="27">
        <v>0</v>
      </c>
      <c r="AD173" s="37">
        <v>0</v>
      </c>
      <c r="AE173" s="37">
        <v>0</v>
      </c>
      <c r="AF173" s="37">
        <v>0</v>
      </c>
      <c r="AG173" s="37">
        <v>0</v>
      </c>
      <c r="AH173" s="37"/>
      <c r="AI173" s="38">
        <f t="shared" ca="1" si="62"/>
        <v>114</v>
      </c>
      <c r="AJ173" s="39">
        <v>1</v>
      </c>
      <c r="AK173" s="71">
        <v>113.98554</v>
      </c>
      <c r="AL173" s="41">
        <v>114</v>
      </c>
      <c r="AM173" s="32">
        <v>228</v>
      </c>
      <c r="AN173" s="41" t="str">
        <f t="shared" si="63"/>
        <v>-</v>
      </c>
      <c r="AO173" s="41" t="str">
        <f t="shared" si="64"/>
        <v>-</v>
      </c>
      <c r="AP173" s="41" t="str">
        <f t="shared" si="65"/>
        <v>-</v>
      </c>
      <c r="AQ173" s="39"/>
      <c r="AR173" s="39"/>
      <c r="AS173" s="39"/>
      <c r="AT173" s="30"/>
      <c r="AU173" s="26"/>
      <c r="AV173" s="1"/>
    </row>
    <row r="174" spans="1:48" ht="15" x14ac:dyDescent="0.25">
      <c r="A174" s="64">
        <v>37</v>
      </c>
      <c r="B174" s="64">
        <v>36</v>
      </c>
      <c r="C174" s="1" t="s">
        <v>743</v>
      </c>
      <c r="D174" s="29" t="s">
        <v>49</v>
      </c>
      <c r="E174" s="29"/>
      <c r="F174" s="27"/>
      <c r="G174" s="27">
        <v>107</v>
      </c>
      <c r="H174" s="27"/>
      <c r="I174" s="27"/>
      <c r="J174" s="27"/>
      <c r="K174" s="32">
        <f t="shared" si="53"/>
        <v>107</v>
      </c>
      <c r="L174" s="32" t="s">
        <v>1133</v>
      </c>
      <c r="M174" s="40"/>
      <c r="N174" s="33">
        <f t="shared" si="54"/>
        <v>107.0168</v>
      </c>
      <c r="O174" s="32">
        <f t="shared" si="55"/>
        <v>1</v>
      </c>
      <c r="P174" s="32">
        <f t="shared" ca="1" si="56"/>
        <v>0</v>
      </c>
      <c r="Q174" s="34" t="s">
        <v>119</v>
      </c>
      <c r="R174" s="35">
        <f t="shared" si="57"/>
        <v>0</v>
      </c>
      <c r="S174" s="36">
        <f t="shared" si="58"/>
        <v>107.10699999999999</v>
      </c>
      <c r="T174" s="36">
        <f t="shared" si="59"/>
        <v>107.107</v>
      </c>
      <c r="U174" s="35">
        <f t="shared" si="60"/>
        <v>0</v>
      </c>
      <c r="V174" s="35">
        <f t="shared" si="61"/>
        <v>107.1238</v>
      </c>
      <c r="W174" s="29">
        <v>107</v>
      </c>
      <c r="X174" s="27">
        <v>0</v>
      </c>
      <c r="Y174" s="27">
        <v>0</v>
      </c>
      <c r="Z174" s="27">
        <v>0</v>
      </c>
      <c r="AA174" s="27">
        <v>0</v>
      </c>
      <c r="AB174" s="27">
        <v>0</v>
      </c>
      <c r="AD174" s="37">
        <v>0</v>
      </c>
      <c r="AE174" s="37">
        <v>0</v>
      </c>
      <c r="AF174" s="37">
        <v>0</v>
      </c>
      <c r="AG174" s="37">
        <v>0</v>
      </c>
      <c r="AH174" s="37"/>
      <c r="AI174" s="38">
        <f t="shared" ca="1" si="62"/>
        <v>107</v>
      </c>
      <c r="AJ174" s="39">
        <v>1</v>
      </c>
      <c r="AK174" s="71">
        <v>106.98537</v>
      </c>
      <c r="AL174" s="41">
        <v>107</v>
      </c>
      <c r="AM174" s="32">
        <v>214</v>
      </c>
      <c r="AN174" s="41" t="str">
        <f t="shared" si="63"/>
        <v>-</v>
      </c>
      <c r="AO174" s="41" t="str">
        <f t="shared" si="64"/>
        <v>-</v>
      </c>
      <c r="AP174" s="41" t="str">
        <f t="shared" si="65"/>
        <v>-</v>
      </c>
      <c r="AQ174" s="39"/>
      <c r="AR174" s="39"/>
      <c r="AS174" s="39"/>
      <c r="AT174" s="30"/>
      <c r="AU174" s="26"/>
      <c r="AV174" s="1"/>
    </row>
    <row r="175" spans="1:48" ht="15" x14ac:dyDescent="0.25">
      <c r="A175" s="64">
        <v>38</v>
      </c>
      <c r="B175" s="64">
        <v>37</v>
      </c>
      <c r="C175" s="1" t="s">
        <v>744</v>
      </c>
      <c r="D175" s="29" t="s">
        <v>49</v>
      </c>
      <c r="E175" s="29"/>
      <c r="F175" s="27"/>
      <c r="G175" s="27">
        <v>102</v>
      </c>
      <c r="H175" s="27"/>
      <c r="I175" s="27"/>
      <c r="J175" s="27"/>
      <c r="K175" s="32">
        <f t="shared" si="53"/>
        <v>102</v>
      </c>
      <c r="L175" s="32" t="s">
        <v>1133</v>
      </c>
      <c r="M175" s="40"/>
      <c r="N175" s="33">
        <f t="shared" si="54"/>
        <v>102.01690000000001</v>
      </c>
      <c r="O175" s="32">
        <f t="shared" si="55"/>
        <v>1</v>
      </c>
      <c r="P175" s="32">
        <f t="shared" ca="1" si="56"/>
        <v>0</v>
      </c>
      <c r="Q175" s="34" t="s">
        <v>119</v>
      </c>
      <c r="R175" s="35">
        <f t="shared" si="57"/>
        <v>0</v>
      </c>
      <c r="S175" s="36">
        <f t="shared" si="58"/>
        <v>102.10199999999999</v>
      </c>
      <c r="T175" s="36">
        <f t="shared" si="59"/>
        <v>102.102</v>
      </c>
      <c r="U175" s="35">
        <f t="shared" si="60"/>
        <v>0</v>
      </c>
      <c r="V175" s="35">
        <f t="shared" si="61"/>
        <v>102.11890000000001</v>
      </c>
      <c r="W175" s="29">
        <v>102</v>
      </c>
      <c r="X175" s="27">
        <v>0</v>
      </c>
      <c r="Y175" s="27">
        <v>0</v>
      </c>
      <c r="Z175" s="27">
        <v>0</v>
      </c>
      <c r="AA175" s="27">
        <v>0</v>
      </c>
      <c r="AB175" s="27">
        <v>0</v>
      </c>
      <c r="AD175" s="37">
        <v>0</v>
      </c>
      <c r="AE175" s="37">
        <v>0</v>
      </c>
      <c r="AF175" s="37">
        <v>0</v>
      </c>
      <c r="AG175" s="37">
        <v>0</v>
      </c>
      <c r="AH175" s="37"/>
      <c r="AI175" s="38">
        <f t="shared" ca="1" si="62"/>
        <v>102</v>
      </c>
      <c r="AJ175" s="39">
        <v>1</v>
      </c>
      <c r="AK175" s="71">
        <v>101.98522</v>
      </c>
      <c r="AL175" s="41">
        <v>102</v>
      </c>
      <c r="AM175" s="32">
        <v>204</v>
      </c>
      <c r="AN175" s="41" t="str">
        <f t="shared" si="63"/>
        <v>-</v>
      </c>
      <c r="AO175" s="41" t="str">
        <f t="shared" si="64"/>
        <v>-</v>
      </c>
      <c r="AP175" s="41" t="str">
        <f t="shared" si="65"/>
        <v>-</v>
      </c>
      <c r="AQ175" s="39"/>
      <c r="AR175" s="39"/>
      <c r="AS175" s="39"/>
      <c r="AT175" s="30"/>
      <c r="AU175" s="26"/>
      <c r="AV175" s="1"/>
    </row>
    <row r="176" spans="1:48" ht="15" x14ac:dyDescent="0.25">
      <c r="A176" s="64">
        <v>39</v>
      </c>
      <c r="B176" s="64">
        <v>38</v>
      </c>
      <c r="C176" s="1" t="s">
        <v>745</v>
      </c>
      <c r="D176" s="29" t="s">
        <v>42</v>
      </c>
      <c r="E176" s="29"/>
      <c r="F176" s="27"/>
      <c r="G176" s="27"/>
      <c r="H176" s="27">
        <v>92</v>
      </c>
      <c r="I176" s="27"/>
      <c r="J176" s="27"/>
      <c r="K176" s="32">
        <f t="shared" si="53"/>
        <v>92</v>
      </c>
      <c r="L176" s="32" t="s">
        <v>1133</v>
      </c>
      <c r="M176" s="40"/>
      <c r="N176" s="33">
        <f t="shared" si="54"/>
        <v>92.016999999999996</v>
      </c>
      <c r="O176" s="32">
        <f t="shared" si="55"/>
        <v>1</v>
      </c>
      <c r="P176" s="32">
        <f t="shared" ca="1" si="56"/>
        <v>0</v>
      </c>
      <c r="Q176" s="34" t="s">
        <v>119</v>
      </c>
      <c r="R176" s="35">
        <f t="shared" si="57"/>
        <v>0</v>
      </c>
      <c r="S176" s="36">
        <f t="shared" si="58"/>
        <v>92.091999999999985</v>
      </c>
      <c r="T176" s="36">
        <f t="shared" si="59"/>
        <v>92.091999999999999</v>
      </c>
      <c r="U176" s="35">
        <f t="shared" si="60"/>
        <v>0</v>
      </c>
      <c r="V176" s="35">
        <f t="shared" si="61"/>
        <v>92.108999999999995</v>
      </c>
      <c r="W176" s="29">
        <v>92</v>
      </c>
      <c r="X176" s="27">
        <v>0</v>
      </c>
      <c r="Y176" s="27">
        <v>0</v>
      </c>
      <c r="Z176" s="27">
        <v>0</v>
      </c>
      <c r="AA176" s="27">
        <v>0</v>
      </c>
      <c r="AB176" s="27">
        <v>0</v>
      </c>
      <c r="AD176" s="37">
        <v>0</v>
      </c>
      <c r="AE176" s="37">
        <v>0</v>
      </c>
      <c r="AF176" s="37">
        <v>0</v>
      </c>
      <c r="AG176" s="37">
        <v>0</v>
      </c>
      <c r="AH176" s="37"/>
      <c r="AI176" s="38">
        <f t="shared" ca="1" si="62"/>
        <v>0</v>
      </c>
      <c r="AJ176" s="39">
        <v>1</v>
      </c>
      <c r="AK176" s="71">
        <v>91.984919999999988</v>
      </c>
      <c r="AL176" s="41">
        <v>92</v>
      </c>
      <c r="AM176" s="32">
        <v>184</v>
      </c>
      <c r="AN176" s="41" t="str">
        <f t="shared" si="63"/>
        <v>-</v>
      </c>
      <c r="AO176" s="41" t="str">
        <f t="shared" si="64"/>
        <v>-</v>
      </c>
      <c r="AP176" s="41" t="str">
        <f t="shared" si="65"/>
        <v>-</v>
      </c>
      <c r="AQ176" s="39"/>
      <c r="AR176" s="39"/>
      <c r="AS176" s="39"/>
      <c r="AT176" s="30"/>
      <c r="AU176" s="26"/>
      <c r="AV176" s="1"/>
    </row>
    <row r="177" spans="1:48" ht="15" x14ac:dyDescent="0.25">
      <c r="A177" s="64">
        <v>40</v>
      </c>
      <c r="B177" s="64">
        <v>39</v>
      </c>
      <c r="C177" s="1" t="s">
        <v>746</v>
      </c>
      <c r="D177" s="29" t="s">
        <v>52</v>
      </c>
      <c r="E177" s="29">
        <v>89</v>
      </c>
      <c r="F177" s="27"/>
      <c r="G177" s="27"/>
      <c r="H177" s="27"/>
      <c r="I177" s="27"/>
      <c r="J177" s="27"/>
      <c r="K177" s="32">
        <f t="shared" si="53"/>
        <v>89</v>
      </c>
      <c r="L177" s="32" t="s">
        <v>1133</v>
      </c>
      <c r="M177" s="40"/>
      <c r="N177" s="33">
        <f t="shared" si="54"/>
        <v>89.017099999999999</v>
      </c>
      <c r="O177" s="32">
        <f t="shared" si="55"/>
        <v>1</v>
      </c>
      <c r="P177" s="32">
        <f t="shared" ca="1" si="56"/>
        <v>0</v>
      </c>
      <c r="Q177" s="34" t="s">
        <v>119</v>
      </c>
      <c r="R177" s="35">
        <f t="shared" si="57"/>
        <v>0</v>
      </c>
      <c r="S177" s="36">
        <f t="shared" si="58"/>
        <v>89.088999999999984</v>
      </c>
      <c r="T177" s="36">
        <f t="shared" si="59"/>
        <v>89.088999999999999</v>
      </c>
      <c r="U177" s="35">
        <f t="shared" si="60"/>
        <v>0</v>
      </c>
      <c r="V177" s="35">
        <f t="shared" si="61"/>
        <v>89.106099999999998</v>
      </c>
      <c r="W177" s="29">
        <v>89</v>
      </c>
      <c r="X177" s="27">
        <v>0</v>
      </c>
      <c r="Y177" s="27">
        <v>0</v>
      </c>
      <c r="Z177" s="27">
        <v>0</v>
      </c>
      <c r="AA177" s="27">
        <v>0</v>
      </c>
      <c r="AB177" s="27">
        <v>0</v>
      </c>
      <c r="AD177" s="37">
        <v>0</v>
      </c>
      <c r="AE177" s="37">
        <v>0</v>
      </c>
      <c r="AF177" s="37">
        <v>0</v>
      </c>
      <c r="AG177" s="37">
        <v>0</v>
      </c>
      <c r="AH177" s="37"/>
      <c r="AI177" s="38">
        <f t="shared" ca="1" si="62"/>
        <v>0</v>
      </c>
      <c r="AJ177" s="39">
        <v>1</v>
      </c>
      <c r="AK177" s="71">
        <v>89.072900000000004</v>
      </c>
      <c r="AL177" s="41">
        <v>89</v>
      </c>
      <c r="AM177" s="32">
        <v>178</v>
      </c>
      <c r="AN177" s="41" t="str">
        <f t="shared" si="63"/>
        <v>-</v>
      </c>
      <c r="AO177" s="41" t="str">
        <f t="shared" si="64"/>
        <v>-</v>
      </c>
      <c r="AP177" s="41" t="str">
        <f t="shared" si="65"/>
        <v>-</v>
      </c>
      <c r="AQ177" s="39"/>
      <c r="AR177" s="39"/>
      <c r="AS177" s="39"/>
      <c r="AT177" s="30"/>
      <c r="AU177" s="26"/>
      <c r="AV177" s="1"/>
    </row>
    <row r="178" spans="1:48" ht="15" x14ac:dyDescent="0.25">
      <c r="A178" s="64">
        <v>41</v>
      </c>
      <c r="B178" s="64">
        <v>40</v>
      </c>
      <c r="C178" s="1" t="s">
        <v>747</v>
      </c>
      <c r="D178" s="29" t="s">
        <v>124</v>
      </c>
      <c r="E178" s="29">
        <v>88</v>
      </c>
      <c r="F178" s="27"/>
      <c r="G178" s="27"/>
      <c r="H178" s="27"/>
      <c r="I178" s="27"/>
      <c r="J178" s="27"/>
      <c r="K178" s="32">
        <f t="shared" si="53"/>
        <v>88</v>
      </c>
      <c r="L178" s="32" t="s">
        <v>1133</v>
      </c>
      <c r="M178" s="40"/>
      <c r="N178" s="33">
        <f t="shared" si="54"/>
        <v>88.017200000000003</v>
      </c>
      <c r="O178" s="32">
        <f t="shared" si="55"/>
        <v>1</v>
      </c>
      <c r="P178" s="32">
        <f t="shared" ca="1" si="56"/>
        <v>0</v>
      </c>
      <c r="Q178" s="34" t="s">
        <v>119</v>
      </c>
      <c r="R178" s="35">
        <f t="shared" si="57"/>
        <v>0</v>
      </c>
      <c r="S178" s="36">
        <f t="shared" si="58"/>
        <v>88.087999999999994</v>
      </c>
      <c r="T178" s="36">
        <f t="shared" si="59"/>
        <v>88.087999999999994</v>
      </c>
      <c r="U178" s="35">
        <f t="shared" si="60"/>
        <v>0</v>
      </c>
      <c r="V178" s="35">
        <f t="shared" si="61"/>
        <v>88.105199999999996</v>
      </c>
      <c r="W178" s="29">
        <v>88</v>
      </c>
      <c r="X178" s="27">
        <v>0</v>
      </c>
      <c r="Y178" s="27">
        <v>0</v>
      </c>
      <c r="Z178" s="27">
        <v>0</v>
      </c>
      <c r="AA178" s="27">
        <v>0</v>
      </c>
      <c r="AB178" s="27">
        <v>0</v>
      </c>
      <c r="AD178" s="37">
        <v>0</v>
      </c>
      <c r="AE178" s="37">
        <v>0</v>
      </c>
      <c r="AF178" s="37">
        <v>0</v>
      </c>
      <c r="AG178" s="37">
        <v>0</v>
      </c>
      <c r="AH178" s="37"/>
      <c r="AI178" s="38">
        <f t="shared" ca="1" si="62"/>
        <v>0</v>
      </c>
      <c r="AJ178" s="39">
        <v>1</v>
      </c>
      <c r="AK178" s="71">
        <v>88.071799999999996</v>
      </c>
      <c r="AL178" s="41">
        <v>88</v>
      </c>
      <c r="AM178" s="32">
        <v>176</v>
      </c>
      <c r="AN178" s="41" t="str">
        <f t="shared" si="63"/>
        <v>-</v>
      </c>
      <c r="AO178" s="41" t="str">
        <f t="shared" si="64"/>
        <v>-</v>
      </c>
      <c r="AP178" s="41" t="str">
        <f t="shared" si="65"/>
        <v>-</v>
      </c>
      <c r="AQ178" s="39"/>
      <c r="AR178" s="39"/>
      <c r="AS178" s="39"/>
      <c r="AT178" s="30"/>
      <c r="AU178" s="26"/>
      <c r="AV178" s="1"/>
    </row>
    <row r="179" spans="1:48" ht="15" x14ac:dyDescent="0.25">
      <c r="A179" s="64">
        <v>42</v>
      </c>
      <c r="B179" s="64">
        <v>41</v>
      </c>
      <c r="C179" s="1" t="s">
        <v>748</v>
      </c>
      <c r="D179" s="29" t="s">
        <v>56</v>
      </c>
      <c r="E179" s="29"/>
      <c r="F179" s="27">
        <v>84</v>
      </c>
      <c r="G179" s="27"/>
      <c r="H179" s="27"/>
      <c r="I179" s="27"/>
      <c r="J179" s="27"/>
      <c r="K179" s="32">
        <f t="shared" si="53"/>
        <v>84</v>
      </c>
      <c r="L179" s="32" t="s">
        <v>1133</v>
      </c>
      <c r="M179" s="40"/>
      <c r="N179" s="33">
        <f t="shared" si="54"/>
        <v>84.017300000000006</v>
      </c>
      <c r="O179" s="32">
        <f t="shared" si="55"/>
        <v>1</v>
      </c>
      <c r="P179" s="32">
        <f t="shared" ca="1" si="56"/>
        <v>0</v>
      </c>
      <c r="Q179" s="34" t="s">
        <v>119</v>
      </c>
      <c r="R179" s="35">
        <f t="shared" si="57"/>
        <v>0</v>
      </c>
      <c r="S179" s="36">
        <f t="shared" si="58"/>
        <v>84.083999999999989</v>
      </c>
      <c r="T179" s="36">
        <f t="shared" si="59"/>
        <v>84.084000000000003</v>
      </c>
      <c r="U179" s="35">
        <f t="shared" si="60"/>
        <v>0</v>
      </c>
      <c r="V179" s="35">
        <f t="shared" si="61"/>
        <v>84.101300000000009</v>
      </c>
      <c r="W179" s="29">
        <v>84</v>
      </c>
      <c r="X179" s="27">
        <v>0</v>
      </c>
      <c r="Y179" s="27">
        <v>0</v>
      </c>
      <c r="Z179" s="27">
        <v>0</v>
      </c>
      <c r="AA179" s="27">
        <v>0</v>
      </c>
      <c r="AB179" s="27">
        <v>0</v>
      </c>
      <c r="AD179" s="37">
        <v>0</v>
      </c>
      <c r="AE179" s="37">
        <v>0</v>
      </c>
      <c r="AF179" s="37">
        <v>0</v>
      </c>
      <c r="AG179" s="37">
        <v>0</v>
      </c>
      <c r="AH179" s="37"/>
      <c r="AI179" s="38">
        <f t="shared" ca="1" si="62"/>
        <v>0</v>
      </c>
      <c r="AJ179" s="39">
        <v>1</v>
      </c>
      <c r="AK179" s="71">
        <v>83.99199999999999</v>
      </c>
      <c r="AL179" s="41">
        <v>84</v>
      </c>
      <c r="AM179" s="32">
        <v>168</v>
      </c>
      <c r="AN179" s="41" t="str">
        <f t="shared" si="63"/>
        <v>-</v>
      </c>
      <c r="AO179" s="41" t="str">
        <f t="shared" si="64"/>
        <v>-</v>
      </c>
      <c r="AP179" s="41" t="str">
        <f t="shared" si="65"/>
        <v>-</v>
      </c>
      <c r="AQ179" s="39"/>
      <c r="AR179" s="39"/>
      <c r="AS179" s="39"/>
      <c r="AT179" s="30"/>
      <c r="AU179" s="26"/>
      <c r="AV179" s="1"/>
    </row>
    <row r="180" spans="1:48" ht="5.0999999999999996" customHeight="1" x14ac:dyDescent="0.2">
      <c r="A180" s="27"/>
      <c r="B180" s="27"/>
      <c r="D180" s="56"/>
      <c r="E180" s="56"/>
      <c r="F180" s="56"/>
      <c r="G180" s="56"/>
      <c r="H180" s="56"/>
      <c r="I180" s="56"/>
      <c r="J180" s="56"/>
      <c r="K180" s="32"/>
      <c r="L180" s="27"/>
      <c r="M180" s="27"/>
      <c r="N180" s="42"/>
      <c r="O180" s="27"/>
      <c r="P180" s="27"/>
      <c r="R180" s="62"/>
      <c r="S180" s="62"/>
      <c r="T180" s="62"/>
      <c r="U180" s="62"/>
      <c r="V180" s="35"/>
      <c r="W180" s="62"/>
      <c r="X180" s="62"/>
      <c r="Y180" s="62"/>
      <c r="Z180" s="62"/>
      <c r="AA180" s="62"/>
      <c r="AB180" s="62"/>
      <c r="AJ180" s="26"/>
      <c r="AK180" s="26"/>
      <c r="AM180" s="26"/>
      <c r="AN180" s="41"/>
      <c r="AO180" s="41"/>
      <c r="AP180" s="41"/>
      <c r="AQ180" s="41"/>
      <c r="AR180" s="41"/>
      <c r="AS180" s="41"/>
      <c r="AT180" s="30"/>
      <c r="AU180" s="26"/>
      <c r="AV180" s="1"/>
    </row>
    <row r="181" spans="1:48" x14ac:dyDescent="0.2">
      <c r="D181" s="27"/>
      <c r="E181" s="27"/>
      <c r="F181" s="27"/>
      <c r="G181" s="27"/>
      <c r="H181" s="27"/>
      <c r="I181" s="27"/>
      <c r="J181" s="27"/>
      <c r="K181" s="32"/>
      <c r="L181" s="27"/>
      <c r="M181" s="27"/>
      <c r="N181" s="42"/>
      <c r="O181" s="27"/>
      <c r="P181" s="27"/>
      <c r="R181" s="65"/>
      <c r="S181" s="65"/>
      <c r="T181" s="65"/>
      <c r="U181" s="65"/>
      <c r="V181" s="35"/>
      <c r="W181" s="65"/>
      <c r="X181" s="65"/>
      <c r="Y181" s="65"/>
      <c r="Z181" s="65"/>
      <c r="AA181" s="65"/>
      <c r="AB181" s="65"/>
      <c r="AJ181" s="26"/>
      <c r="AK181" s="26"/>
      <c r="AM181" s="26"/>
      <c r="AN181" s="41"/>
      <c r="AO181" s="41"/>
      <c r="AP181" s="41"/>
      <c r="AQ181" s="41"/>
      <c r="AR181" s="41"/>
      <c r="AS181" s="41"/>
      <c r="AT181" s="30"/>
      <c r="AU181" s="26"/>
      <c r="AV181" s="1"/>
    </row>
    <row r="182" spans="1:48" ht="15" x14ac:dyDescent="0.25">
      <c r="A182" s="63"/>
      <c r="B182" s="63"/>
      <c r="C182" s="26" t="s">
        <v>116</v>
      </c>
      <c r="D182" s="27"/>
      <c r="E182" s="27"/>
      <c r="F182" s="27"/>
      <c r="G182" s="27"/>
      <c r="H182" s="27"/>
      <c r="I182" s="27"/>
      <c r="J182" s="27"/>
      <c r="K182" s="32"/>
      <c r="L182" s="27"/>
      <c r="M182" s="27"/>
      <c r="N182" s="42"/>
      <c r="O182" s="27"/>
      <c r="P182" s="27"/>
      <c r="Q182" s="56" t="str">
        <f>C182</f>
        <v>F55</v>
      </c>
      <c r="R182" s="62"/>
      <c r="S182" s="62"/>
      <c r="T182" s="62"/>
      <c r="U182" s="62"/>
      <c r="V182" s="35"/>
      <c r="W182" s="65"/>
      <c r="X182" s="62"/>
      <c r="Y182" s="62"/>
      <c r="Z182" s="62"/>
      <c r="AA182" s="62"/>
      <c r="AB182" s="62"/>
      <c r="AJ182" s="26"/>
      <c r="AK182" s="26"/>
      <c r="AM182" s="26"/>
      <c r="AN182" s="41"/>
      <c r="AO182" s="41"/>
      <c r="AP182" s="41"/>
      <c r="AQ182" s="39">
        <v>507</v>
      </c>
      <c r="AR182" s="39">
        <v>498</v>
      </c>
      <c r="AS182" s="39">
        <v>477</v>
      </c>
      <c r="AT182" s="30"/>
      <c r="AU182" s="26"/>
      <c r="AV182" s="1"/>
    </row>
    <row r="183" spans="1:48" ht="15" x14ac:dyDescent="0.25">
      <c r="A183" s="64">
        <v>1</v>
      </c>
      <c r="B183" s="64">
        <v>1</v>
      </c>
      <c r="C183" s="1" t="s">
        <v>115</v>
      </c>
      <c r="D183" s="29" t="s">
        <v>56</v>
      </c>
      <c r="E183" s="29"/>
      <c r="F183" s="27"/>
      <c r="G183" s="27">
        <v>181</v>
      </c>
      <c r="H183" s="27">
        <v>188</v>
      </c>
      <c r="I183" s="27">
        <v>195</v>
      </c>
      <c r="J183" s="27"/>
      <c r="K183" s="32">
        <f t="shared" ref="K183:K211" si="66"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564</v>
      </c>
      <c r="L183" s="32" t="s">
        <v>1133</v>
      </c>
      <c r="M183" s="40" t="s">
        <v>749</v>
      </c>
      <c r="N183" s="33">
        <f t="shared" ref="N183:N211" si="67">K183+(ROW(K183)-ROW(K$6))/10000</f>
        <v>564.01769999999999</v>
      </c>
      <c r="O183" s="32">
        <f t="shared" ref="O183:O211" si="68">COUNT(E183:J183)</f>
        <v>3</v>
      </c>
      <c r="P183" s="32">
        <f t="shared" ref="P183:P211" ca="1" si="69">IF(AND(O183=1,OFFSET(D183,0,P$3)&gt;0),"Y",0)</f>
        <v>0</v>
      </c>
      <c r="Q183" s="34" t="s">
        <v>116</v>
      </c>
      <c r="R183" s="35">
        <f t="shared" ref="R183:R211" si="70">1-(Q183=Q182)</f>
        <v>0</v>
      </c>
      <c r="S183" s="36">
        <f t="shared" ref="S183:S211" si="71">IFERROR(LARGE(E183:J183,1),0)*1.001+IF($D$5&gt;=2,IFERROR(LARGE(E183:J183,2),0),0)*1.0001+IF($D$5&gt;=3,IFERROR(LARGE(E183:J183,3),0),0)*1.00001+IF($D$5&gt;=4,IFERROR(LARGE(E183:J183,4),0),0)*1.000001+IF($D$5&gt;=5,IFERROR(LARGE(E183:J183,5),0),0)*1.0000001+IF($D$5&gt;=6,IFERROR(LARGE(E183:J183,6),0),0)*1.00000001</f>
        <v>564.21560999999997</v>
      </c>
      <c r="T183" s="36">
        <f t="shared" ref="T183:T211" si="72">K183+W183/1000+IF($D$5&gt;=2,X183/10000,0)+IF($D$5&gt;=3,Y183/100000,0)+IF($D$5&gt;=4,Z183/1000000,0)+IF($D$5&gt;=5,AA183/10000000,0)+IF($D$5&gt;=6,AB183/100000000,0)</f>
        <v>564.21561000000008</v>
      </c>
      <c r="U183" s="35">
        <f t="shared" ref="U183:U211" si="73">1-(S183=T183)</f>
        <v>0</v>
      </c>
      <c r="V183" s="35">
        <f t="shared" ref="V183:V211" si="74">N183+W183/1000+X183/10000+Y183/100000+Z183/1000000+AA183/10000000+AB183/100000000</f>
        <v>564.23331000000007</v>
      </c>
      <c r="W183" s="29">
        <v>195</v>
      </c>
      <c r="X183" s="27">
        <v>188</v>
      </c>
      <c r="Y183" s="27">
        <v>181</v>
      </c>
      <c r="Z183" s="27">
        <v>0</v>
      </c>
      <c r="AA183" s="27">
        <v>0</v>
      </c>
      <c r="AB183" s="27">
        <v>0</v>
      </c>
      <c r="AD183" s="37">
        <v>0</v>
      </c>
      <c r="AE183" s="37">
        <v>0</v>
      </c>
      <c r="AF183" s="37">
        <v>0</v>
      </c>
      <c r="AG183" s="37">
        <v>0</v>
      </c>
      <c r="AH183" s="37"/>
      <c r="AI183" s="38">
        <f t="shared" ref="AI183:AI211" ca="1" si="75">OFFSET(E183,0,AI$5-1)</f>
        <v>181</v>
      </c>
      <c r="AJ183" s="39">
        <v>2</v>
      </c>
      <c r="AK183" s="71">
        <v>368.98486100000002</v>
      </c>
      <c r="AL183" s="41">
        <v>188</v>
      </c>
      <c r="AM183" s="32">
        <v>557</v>
      </c>
      <c r="AN183" s="41" t="str">
        <f t="shared" ref="AN183:AN211" si="76">IF(AND($AD183="Query O/s",AQ183&lt;&gt;""),AQ183,"-")</f>
        <v>-</v>
      </c>
      <c r="AO183" s="41" t="str">
        <f t="shared" ref="AO183:AO211" si="77">IF(AND($AD183="Query O/s",AR183&lt;&gt;""),AR183,"-")</f>
        <v>-</v>
      </c>
      <c r="AP183" s="41" t="str">
        <f t="shared" ref="AP183:AP211" si="78">IF(AND($AD183="Query O/s",AS183&lt;&gt;""),AS183,"-")</f>
        <v>-</v>
      </c>
      <c r="AQ183" s="39" t="s">
        <v>749</v>
      </c>
      <c r="AR183" s="39" t="s">
        <v>750</v>
      </c>
      <c r="AS183" s="39" t="s">
        <v>751</v>
      </c>
      <c r="AT183" s="30"/>
      <c r="AU183" s="26"/>
      <c r="AV183" s="1"/>
    </row>
    <row r="184" spans="1:48" ht="15" x14ac:dyDescent="0.25">
      <c r="A184" s="64">
        <v>2</v>
      </c>
      <c r="B184" s="64">
        <v>2</v>
      </c>
      <c r="C184" s="1" t="s">
        <v>148</v>
      </c>
      <c r="D184" s="29" t="s">
        <v>102</v>
      </c>
      <c r="E184" s="29"/>
      <c r="F184" s="27"/>
      <c r="G184" s="27">
        <v>173</v>
      </c>
      <c r="H184" s="27">
        <v>179</v>
      </c>
      <c r="I184" s="27">
        <v>186</v>
      </c>
      <c r="J184" s="27"/>
      <c r="K184" s="32">
        <f t="shared" si="66"/>
        <v>538</v>
      </c>
      <c r="L184" s="32" t="s">
        <v>1133</v>
      </c>
      <c r="M184" s="40" t="s">
        <v>750</v>
      </c>
      <c r="N184" s="33">
        <f t="shared" si="67"/>
        <v>538.01779999999997</v>
      </c>
      <c r="O184" s="32">
        <f t="shared" si="68"/>
        <v>3</v>
      </c>
      <c r="P184" s="32">
        <f t="shared" ca="1" si="69"/>
        <v>0</v>
      </c>
      <c r="Q184" s="34" t="s">
        <v>116</v>
      </c>
      <c r="R184" s="35">
        <f t="shared" si="70"/>
        <v>0</v>
      </c>
      <c r="S184" s="36">
        <f t="shared" si="71"/>
        <v>538.20562999999993</v>
      </c>
      <c r="T184" s="36">
        <f t="shared" si="72"/>
        <v>538.20563000000004</v>
      </c>
      <c r="U184" s="35">
        <f t="shared" si="73"/>
        <v>0</v>
      </c>
      <c r="V184" s="35">
        <f t="shared" si="74"/>
        <v>538.22343000000001</v>
      </c>
      <c r="W184" s="29">
        <v>186</v>
      </c>
      <c r="X184" s="27">
        <v>179</v>
      </c>
      <c r="Y184" s="27">
        <v>173</v>
      </c>
      <c r="Z184" s="27">
        <v>0</v>
      </c>
      <c r="AA184" s="27">
        <v>0</v>
      </c>
      <c r="AB184" s="27">
        <v>0</v>
      </c>
      <c r="AD184" s="37">
        <v>0</v>
      </c>
      <c r="AE184" s="37">
        <v>0</v>
      </c>
      <c r="AF184" s="37">
        <v>0</v>
      </c>
      <c r="AG184" s="37">
        <v>0</v>
      </c>
      <c r="AH184" s="37"/>
      <c r="AI184" s="38">
        <f t="shared" ca="1" si="75"/>
        <v>173</v>
      </c>
      <c r="AJ184" s="39">
        <v>2</v>
      </c>
      <c r="AK184" s="71">
        <v>351.98466300000007</v>
      </c>
      <c r="AL184" s="41">
        <v>179</v>
      </c>
      <c r="AM184" s="32">
        <v>531</v>
      </c>
      <c r="AN184" s="41" t="str">
        <f t="shared" si="76"/>
        <v>-</v>
      </c>
      <c r="AO184" s="41" t="str">
        <f t="shared" si="77"/>
        <v>-</v>
      </c>
      <c r="AP184" s="41" t="str">
        <f t="shared" si="78"/>
        <v>-</v>
      </c>
      <c r="AQ184" s="39" t="s">
        <v>749</v>
      </c>
      <c r="AR184" s="39" t="s">
        <v>750</v>
      </c>
      <c r="AS184" s="39" t="s">
        <v>751</v>
      </c>
      <c r="AT184" s="30"/>
      <c r="AU184" s="26"/>
      <c r="AV184" s="1"/>
    </row>
    <row r="185" spans="1:48" ht="15" x14ac:dyDescent="0.25">
      <c r="A185" s="64">
        <v>3</v>
      </c>
      <c r="B185" s="64">
        <v>3</v>
      </c>
      <c r="C185" s="1" t="s">
        <v>176</v>
      </c>
      <c r="D185" s="29" t="s">
        <v>49</v>
      </c>
      <c r="E185" s="29">
        <v>171</v>
      </c>
      <c r="F185" s="27"/>
      <c r="G185" s="27">
        <v>163</v>
      </c>
      <c r="H185" s="27">
        <v>173</v>
      </c>
      <c r="I185" s="27">
        <v>182</v>
      </c>
      <c r="J185" s="27"/>
      <c r="K185" s="32">
        <f t="shared" si="66"/>
        <v>526</v>
      </c>
      <c r="L185" s="32" t="s">
        <v>1133</v>
      </c>
      <c r="M185" s="40" t="s">
        <v>751</v>
      </c>
      <c r="N185" s="33">
        <f t="shared" si="67"/>
        <v>526.01790000000005</v>
      </c>
      <c r="O185" s="32">
        <f t="shared" si="68"/>
        <v>4</v>
      </c>
      <c r="P185" s="32">
        <f t="shared" ca="1" si="69"/>
        <v>0</v>
      </c>
      <c r="Q185" s="34" t="s">
        <v>116</v>
      </c>
      <c r="R185" s="35">
        <f t="shared" si="70"/>
        <v>0</v>
      </c>
      <c r="S185" s="36">
        <f t="shared" si="71"/>
        <v>526.20101</v>
      </c>
      <c r="T185" s="36">
        <f t="shared" si="72"/>
        <v>526.20101</v>
      </c>
      <c r="U185" s="35">
        <f t="shared" si="73"/>
        <v>0</v>
      </c>
      <c r="V185" s="35">
        <f t="shared" si="74"/>
        <v>526.21907300000009</v>
      </c>
      <c r="W185" s="29">
        <v>182</v>
      </c>
      <c r="X185" s="27">
        <v>173</v>
      </c>
      <c r="Y185" s="27">
        <v>171</v>
      </c>
      <c r="Z185" s="27">
        <v>163</v>
      </c>
      <c r="AA185" s="27">
        <v>0</v>
      </c>
      <c r="AB185" s="27">
        <v>0</v>
      </c>
      <c r="AD185" s="37">
        <v>0</v>
      </c>
      <c r="AE185" s="37">
        <v>0</v>
      </c>
      <c r="AF185" s="37">
        <v>0</v>
      </c>
      <c r="AG185" s="37">
        <v>0</v>
      </c>
      <c r="AH185" s="37"/>
      <c r="AI185" s="38">
        <f t="shared" ca="1" si="75"/>
        <v>163</v>
      </c>
      <c r="AJ185" s="39">
        <v>3</v>
      </c>
      <c r="AK185" s="71">
        <v>507.156093</v>
      </c>
      <c r="AL185" s="41">
        <v>173</v>
      </c>
      <c r="AM185" s="32">
        <v>517</v>
      </c>
      <c r="AN185" s="41" t="str">
        <f t="shared" si="76"/>
        <v>-</v>
      </c>
      <c r="AO185" s="41" t="str">
        <f t="shared" si="77"/>
        <v>-</v>
      </c>
      <c r="AP185" s="41" t="str">
        <f t="shared" si="78"/>
        <v>-</v>
      </c>
      <c r="AQ185" s="39" t="s">
        <v>749</v>
      </c>
      <c r="AR185" s="39" t="s">
        <v>750</v>
      </c>
      <c r="AS185" s="39" t="s">
        <v>751</v>
      </c>
      <c r="AT185" s="30"/>
      <c r="AU185" s="26"/>
      <c r="AV185" s="1"/>
    </row>
    <row r="186" spans="1:48" ht="15" x14ac:dyDescent="0.25">
      <c r="A186" s="64">
        <v>4</v>
      </c>
      <c r="B186" s="64">
        <v>4</v>
      </c>
      <c r="C186" s="1" t="s">
        <v>180</v>
      </c>
      <c r="D186" s="29" t="s">
        <v>52</v>
      </c>
      <c r="E186" s="29">
        <v>158</v>
      </c>
      <c r="F186" s="27">
        <v>158</v>
      </c>
      <c r="G186" s="27">
        <v>143</v>
      </c>
      <c r="H186" s="27">
        <v>161</v>
      </c>
      <c r="I186" s="27">
        <v>180</v>
      </c>
      <c r="J186" s="27"/>
      <c r="K186" s="32">
        <f t="shared" si="66"/>
        <v>499</v>
      </c>
      <c r="L186" s="32" t="s">
        <v>1133</v>
      </c>
      <c r="M186" s="40" t="s">
        <v>752</v>
      </c>
      <c r="N186" s="33">
        <f t="shared" si="67"/>
        <v>499.01799999999997</v>
      </c>
      <c r="O186" s="32">
        <f t="shared" si="68"/>
        <v>5</v>
      </c>
      <c r="P186" s="32">
        <f t="shared" ca="1" si="69"/>
        <v>0</v>
      </c>
      <c r="Q186" s="34" t="s">
        <v>116</v>
      </c>
      <c r="R186" s="35">
        <f t="shared" si="70"/>
        <v>0</v>
      </c>
      <c r="S186" s="36">
        <f t="shared" si="71"/>
        <v>499.19767999999999</v>
      </c>
      <c r="T186" s="36">
        <f t="shared" si="72"/>
        <v>499.19767999999999</v>
      </c>
      <c r="U186" s="35">
        <f t="shared" si="73"/>
        <v>0</v>
      </c>
      <c r="V186" s="35">
        <f t="shared" si="74"/>
        <v>499.21585229999994</v>
      </c>
      <c r="W186" s="29">
        <v>180</v>
      </c>
      <c r="X186" s="27">
        <v>161</v>
      </c>
      <c r="Y186" s="27">
        <v>158</v>
      </c>
      <c r="Z186" s="27">
        <v>158</v>
      </c>
      <c r="AA186" s="27">
        <v>143</v>
      </c>
      <c r="AB186" s="27">
        <v>0</v>
      </c>
      <c r="AD186" s="37">
        <v>0</v>
      </c>
      <c r="AE186" s="37">
        <v>0</v>
      </c>
      <c r="AF186" s="37">
        <v>0</v>
      </c>
      <c r="AG186" s="37">
        <v>0</v>
      </c>
      <c r="AH186" s="37"/>
      <c r="AI186" s="38">
        <f t="shared" ca="1" si="75"/>
        <v>143</v>
      </c>
      <c r="AJ186" s="39">
        <v>4</v>
      </c>
      <c r="AK186" s="71">
        <v>477.15855300000004</v>
      </c>
      <c r="AL186" s="41">
        <v>161</v>
      </c>
      <c r="AM186" s="32">
        <v>480</v>
      </c>
      <c r="AN186" s="41" t="str">
        <f t="shared" si="76"/>
        <v>-</v>
      </c>
      <c r="AO186" s="41" t="str">
        <f t="shared" si="77"/>
        <v>-</v>
      </c>
      <c r="AP186" s="41" t="str">
        <f t="shared" si="78"/>
        <v>-</v>
      </c>
      <c r="AQ186" s="39"/>
      <c r="AR186" s="39"/>
      <c r="AS186" s="39" t="s">
        <v>751</v>
      </c>
      <c r="AT186" s="30"/>
      <c r="AU186" s="26"/>
      <c r="AV186" s="1"/>
    </row>
    <row r="187" spans="1:48" ht="15" x14ac:dyDescent="0.25">
      <c r="A187" s="64">
        <v>5</v>
      </c>
      <c r="B187" s="64">
        <v>5</v>
      </c>
      <c r="C187" s="1" t="s">
        <v>753</v>
      </c>
      <c r="D187" s="29" t="s">
        <v>19</v>
      </c>
      <c r="E187" s="29">
        <v>165</v>
      </c>
      <c r="F187" s="27">
        <v>166</v>
      </c>
      <c r="G187" s="27">
        <v>138</v>
      </c>
      <c r="H187" s="27">
        <v>167</v>
      </c>
      <c r="I187" s="27"/>
      <c r="J187" s="27"/>
      <c r="K187" s="32">
        <f t="shared" si="66"/>
        <v>498</v>
      </c>
      <c r="L187" s="32" t="s">
        <v>1133</v>
      </c>
      <c r="M187" s="40"/>
      <c r="N187" s="33">
        <f t="shared" si="67"/>
        <v>498.0181</v>
      </c>
      <c r="O187" s="32">
        <f t="shared" si="68"/>
        <v>4</v>
      </c>
      <c r="P187" s="32">
        <f t="shared" ca="1" si="69"/>
        <v>0</v>
      </c>
      <c r="Q187" s="34" t="s">
        <v>116</v>
      </c>
      <c r="R187" s="35">
        <f t="shared" si="70"/>
        <v>0</v>
      </c>
      <c r="S187" s="36">
        <f t="shared" si="71"/>
        <v>498.18525</v>
      </c>
      <c r="T187" s="36">
        <f t="shared" si="72"/>
        <v>498.18524999999994</v>
      </c>
      <c r="U187" s="35">
        <f t="shared" si="73"/>
        <v>0</v>
      </c>
      <c r="V187" s="35">
        <f t="shared" si="74"/>
        <v>498.20348799999994</v>
      </c>
      <c r="W187" s="29">
        <v>167</v>
      </c>
      <c r="X187" s="27">
        <v>166</v>
      </c>
      <c r="Y187" s="27">
        <v>165</v>
      </c>
      <c r="Z187" s="27">
        <v>138</v>
      </c>
      <c r="AA187" s="27">
        <v>0</v>
      </c>
      <c r="AB187" s="27">
        <v>0</v>
      </c>
      <c r="AD187" s="37">
        <v>0</v>
      </c>
      <c r="AE187" s="37">
        <v>0</v>
      </c>
      <c r="AF187" s="37">
        <v>0</v>
      </c>
      <c r="AG187" s="37">
        <v>0</v>
      </c>
      <c r="AH187" s="37"/>
      <c r="AI187" s="38">
        <f t="shared" ca="1" si="75"/>
        <v>138</v>
      </c>
      <c r="AJ187" s="39">
        <v>4</v>
      </c>
      <c r="AK187" s="71">
        <v>498.16650799999996</v>
      </c>
      <c r="AL187" s="41">
        <v>167</v>
      </c>
      <c r="AM187" s="32">
        <v>500</v>
      </c>
      <c r="AN187" s="41" t="str">
        <f t="shared" si="76"/>
        <v>-</v>
      </c>
      <c r="AO187" s="41" t="str">
        <f t="shared" si="77"/>
        <v>-</v>
      </c>
      <c r="AP187" s="41" t="str">
        <f t="shared" si="78"/>
        <v>-</v>
      </c>
      <c r="AQ187" s="39"/>
      <c r="AR187" s="39" t="s">
        <v>750</v>
      </c>
      <c r="AS187" s="39" t="s">
        <v>751</v>
      </c>
      <c r="AT187" s="30"/>
      <c r="AU187" s="26"/>
      <c r="AV187" s="1"/>
    </row>
    <row r="188" spans="1:48" ht="15" x14ac:dyDescent="0.25">
      <c r="A188" s="64">
        <v>6</v>
      </c>
      <c r="B188" s="64">
        <v>6</v>
      </c>
      <c r="C188" s="1" t="s">
        <v>204</v>
      </c>
      <c r="D188" s="29" t="s">
        <v>144</v>
      </c>
      <c r="E188" s="29">
        <v>133</v>
      </c>
      <c r="F188" s="27">
        <v>110</v>
      </c>
      <c r="G188" s="27">
        <v>98</v>
      </c>
      <c r="H188" s="27">
        <v>136</v>
      </c>
      <c r="I188" s="27">
        <v>168</v>
      </c>
      <c r="J188" s="27"/>
      <c r="K188" s="32">
        <f t="shared" si="66"/>
        <v>437</v>
      </c>
      <c r="L188" s="32" t="s">
        <v>1133</v>
      </c>
      <c r="M188" s="40"/>
      <c r="N188" s="33">
        <f t="shared" si="67"/>
        <v>437.01819999999998</v>
      </c>
      <c r="O188" s="32">
        <f t="shared" si="68"/>
        <v>5</v>
      </c>
      <c r="P188" s="32">
        <f t="shared" ca="1" si="69"/>
        <v>0</v>
      </c>
      <c r="Q188" s="34" t="s">
        <v>116</v>
      </c>
      <c r="R188" s="35">
        <f t="shared" si="70"/>
        <v>0</v>
      </c>
      <c r="S188" s="36">
        <f t="shared" si="71"/>
        <v>437.18293</v>
      </c>
      <c r="T188" s="36">
        <f t="shared" si="72"/>
        <v>437.18293</v>
      </c>
      <c r="U188" s="35">
        <f t="shared" si="73"/>
        <v>0</v>
      </c>
      <c r="V188" s="35">
        <f t="shared" si="74"/>
        <v>437.20124979999997</v>
      </c>
      <c r="W188" s="29">
        <v>168</v>
      </c>
      <c r="X188" s="27">
        <v>136</v>
      </c>
      <c r="Y188" s="27">
        <v>133</v>
      </c>
      <c r="Z188" s="27">
        <v>110</v>
      </c>
      <c r="AA188" s="27">
        <v>98</v>
      </c>
      <c r="AB188" s="27">
        <v>0</v>
      </c>
      <c r="AD188" s="37">
        <v>0</v>
      </c>
      <c r="AE188" s="37">
        <v>0</v>
      </c>
      <c r="AF188" s="37">
        <v>0</v>
      </c>
      <c r="AG188" s="37">
        <v>0</v>
      </c>
      <c r="AH188" s="37"/>
      <c r="AI188" s="38">
        <f t="shared" ca="1" si="75"/>
        <v>98</v>
      </c>
      <c r="AJ188" s="39">
        <v>4</v>
      </c>
      <c r="AK188" s="71">
        <v>379.12835799999993</v>
      </c>
      <c r="AL188" s="41">
        <v>136</v>
      </c>
      <c r="AM188" s="32">
        <v>405</v>
      </c>
      <c r="AN188" s="41" t="str">
        <f t="shared" si="76"/>
        <v>-</v>
      </c>
      <c r="AO188" s="41" t="str">
        <f t="shared" si="77"/>
        <v>-</v>
      </c>
      <c r="AP188" s="41" t="str">
        <f t="shared" si="78"/>
        <v>-</v>
      </c>
      <c r="AQ188" s="39"/>
      <c r="AR188" s="39"/>
      <c r="AS188" s="39"/>
      <c r="AT188" s="30"/>
      <c r="AU188" s="26"/>
      <c r="AV188" s="1"/>
    </row>
    <row r="189" spans="1:48" ht="15" x14ac:dyDescent="0.25">
      <c r="A189" s="64">
        <v>7</v>
      </c>
      <c r="B189" s="64">
        <v>7</v>
      </c>
      <c r="C189" s="1" t="s">
        <v>268</v>
      </c>
      <c r="D189" s="29" t="s">
        <v>69</v>
      </c>
      <c r="E189" s="29">
        <v>119</v>
      </c>
      <c r="F189" s="27">
        <v>114</v>
      </c>
      <c r="G189" s="27">
        <v>110</v>
      </c>
      <c r="H189" s="27"/>
      <c r="I189" s="27">
        <v>138</v>
      </c>
      <c r="J189" s="27"/>
      <c r="K189" s="32">
        <f t="shared" si="66"/>
        <v>371</v>
      </c>
      <c r="L189" s="32" t="s">
        <v>1133</v>
      </c>
      <c r="M189" s="40"/>
      <c r="N189" s="33">
        <f t="shared" si="67"/>
        <v>371.01830000000001</v>
      </c>
      <c r="O189" s="32">
        <f t="shared" si="68"/>
        <v>4</v>
      </c>
      <c r="P189" s="32">
        <f t="shared" ca="1" si="69"/>
        <v>0</v>
      </c>
      <c r="Q189" s="34" t="s">
        <v>116</v>
      </c>
      <c r="R189" s="35">
        <f t="shared" si="70"/>
        <v>0</v>
      </c>
      <c r="S189" s="36">
        <f t="shared" si="71"/>
        <v>371.15104000000002</v>
      </c>
      <c r="T189" s="36">
        <f t="shared" si="72"/>
        <v>371.15104000000002</v>
      </c>
      <c r="U189" s="35">
        <f t="shared" si="73"/>
        <v>0</v>
      </c>
      <c r="V189" s="35">
        <f t="shared" si="74"/>
        <v>371.16945000000004</v>
      </c>
      <c r="W189" s="29">
        <v>138</v>
      </c>
      <c r="X189" s="27">
        <v>119</v>
      </c>
      <c r="Y189" s="27">
        <v>114</v>
      </c>
      <c r="Z189" s="27">
        <v>110</v>
      </c>
      <c r="AA189" s="27">
        <v>0</v>
      </c>
      <c r="AB189" s="27">
        <v>0</v>
      </c>
      <c r="AD189" s="37">
        <v>0</v>
      </c>
      <c r="AE189" s="37">
        <v>0</v>
      </c>
      <c r="AF189" s="37">
        <v>0</v>
      </c>
      <c r="AG189" s="37">
        <v>0</v>
      </c>
      <c r="AH189" s="37"/>
      <c r="AI189" s="38">
        <f t="shared" ca="1" si="75"/>
        <v>110</v>
      </c>
      <c r="AJ189" s="39">
        <v>3</v>
      </c>
      <c r="AK189" s="71">
        <v>343.11400000000003</v>
      </c>
      <c r="AL189" s="41">
        <v>119</v>
      </c>
      <c r="AM189" s="32">
        <v>352</v>
      </c>
      <c r="AN189" s="41" t="str">
        <f t="shared" si="76"/>
        <v>-</v>
      </c>
      <c r="AO189" s="41" t="str">
        <f t="shared" si="77"/>
        <v>-</v>
      </c>
      <c r="AP189" s="41" t="str">
        <f t="shared" si="78"/>
        <v>-</v>
      </c>
      <c r="AQ189" s="39"/>
      <c r="AR189" s="39"/>
      <c r="AS189" s="39"/>
      <c r="AT189" s="30"/>
      <c r="AU189" s="26"/>
      <c r="AV189" s="1"/>
    </row>
    <row r="190" spans="1:48" ht="15" x14ac:dyDescent="0.25">
      <c r="A190" s="64">
        <v>8</v>
      </c>
      <c r="B190" s="64">
        <v>8</v>
      </c>
      <c r="C190" s="1" t="s">
        <v>274</v>
      </c>
      <c r="D190" s="29" t="s">
        <v>85</v>
      </c>
      <c r="E190" s="29">
        <v>111</v>
      </c>
      <c r="F190" s="27">
        <v>99</v>
      </c>
      <c r="G190" s="27">
        <v>96</v>
      </c>
      <c r="H190" s="27">
        <v>100</v>
      </c>
      <c r="I190" s="27">
        <v>136</v>
      </c>
      <c r="J190" s="27"/>
      <c r="K190" s="32">
        <f t="shared" si="66"/>
        <v>347</v>
      </c>
      <c r="L190" s="32" t="s">
        <v>1133</v>
      </c>
      <c r="M190" s="40"/>
      <c r="N190" s="33">
        <f t="shared" si="67"/>
        <v>347.01839999999999</v>
      </c>
      <c r="O190" s="32">
        <f t="shared" si="68"/>
        <v>5</v>
      </c>
      <c r="P190" s="32">
        <f t="shared" ca="1" si="69"/>
        <v>0</v>
      </c>
      <c r="Q190" s="34" t="s">
        <v>116</v>
      </c>
      <c r="R190" s="35">
        <f t="shared" si="70"/>
        <v>0</v>
      </c>
      <c r="S190" s="36">
        <f t="shared" si="71"/>
        <v>347.1481</v>
      </c>
      <c r="T190" s="36">
        <f t="shared" si="72"/>
        <v>347.1481</v>
      </c>
      <c r="U190" s="35">
        <f t="shared" si="73"/>
        <v>0</v>
      </c>
      <c r="V190" s="35">
        <f t="shared" si="74"/>
        <v>347.16660859999996</v>
      </c>
      <c r="W190" s="29">
        <v>136</v>
      </c>
      <c r="X190" s="27">
        <v>111</v>
      </c>
      <c r="Y190" s="27">
        <v>100</v>
      </c>
      <c r="Z190" s="27">
        <v>99</v>
      </c>
      <c r="AA190" s="27">
        <v>96</v>
      </c>
      <c r="AB190" s="27">
        <v>0</v>
      </c>
      <c r="AD190" s="37">
        <v>0</v>
      </c>
      <c r="AE190" s="37">
        <v>0</v>
      </c>
      <c r="AF190" s="37">
        <v>0</v>
      </c>
      <c r="AG190" s="37">
        <v>0</v>
      </c>
      <c r="AH190" s="37"/>
      <c r="AI190" s="38">
        <f t="shared" ca="1" si="75"/>
        <v>96</v>
      </c>
      <c r="AJ190" s="39">
        <v>4</v>
      </c>
      <c r="AK190" s="71">
        <v>310.10419599999994</v>
      </c>
      <c r="AL190" s="41">
        <v>111</v>
      </c>
      <c r="AM190" s="32">
        <v>322</v>
      </c>
      <c r="AN190" s="41" t="str">
        <f t="shared" si="76"/>
        <v>-</v>
      </c>
      <c r="AO190" s="41" t="str">
        <f t="shared" si="77"/>
        <v>-</v>
      </c>
      <c r="AP190" s="41" t="str">
        <f t="shared" si="78"/>
        <v>-</v>
      </c>
      <c r="AQ190" s="39"/>
      <c r="AR190" s="39"/>
      <c r="AS190" s="39"/>
      <c r="AT190" s="30"/>
      <c r="AU190" s="26"/>
      <c r="AV190" s="1"/>
    </row>
    <row r="191" spans="1:48" ht="15" x14ac:dyDescent="0.25">
      <c r="A191" s="64">
        <v>9</v>
      </c>
      <c r="B191" s="64">
        <v>9</v>
      </c>
      <c r="C191" s="1" t="s">
        <v>754</v>
      </c>
      <c r="D191" s="29" t="s">
        <v>63</v>
      </c>
      <c r="E191" s="29">
        <v>114</v>
      </c>
      <c r="F191" s="27">
        <v>117</v>
      </c>
      <c r="G191" s="27"/>
      <c r="H191" s="27">
        <v>114</v>
      </c>
      <c r="I191" s="27"/>
      <c r="J191" s="27"/>
      <c r="K191" s="32">
        <f t="shared" si="66"/>
        <v>345</v>
      </c>
      <c r="L191" s="32" t="s">
        <v>1133</v>
      </c>
      <c r="M191" s="40"/>
      <c r="N191" s="33">
        <f t="shared" si="67"/>
        <v>345.01850000000002</v>
      </c>
      <c r="O191" s="32">
        <f t="shared" si="68"/>
        <v>3</v>
      </c>
      <c r="P191" s="32">
        <f t="shared" ca="1" si="69"/>
        <v>0</v>
      </c>
      <c r="Q191" s="34" t="s">
        <v>116</v>
      </c>
      <c r="R191" s="35">
        <f t="shared" si="70"/>
        <v>0</v>
      </c>
      <c r="S191" s="36">
        <f t="shared" si="71"/>
        <v>345.12954000000002</v>
      </c>
      <c r="T191" s="36">
        <f t="shared" si="72"/>
        <v>345.12954000000002</v>
      </c>
      <c r="U191" s="35">
        <f t="shared" si="73"/>
        <v>0</v>
      </c>
      <c r="V191" s="35">
        <f t="shared" si="74"/>
        <v>345.14804000000004</v>
      </c>
      <c r="W191" s="29">
        <v>117</v>
      </c>
      <c r="X191" s="27">
        <v>114</v>
      </c>
      <c r="Y191" s="27">
        <v>114</v>
      </c>
      <c r="Z191" s="27">
        <v>0</v>
      </c>
      <c r="AA191" s="27">
        <v>0</v>
      </c>
      <c r="AB191" s="27">
        <v>0</v>
      </c>
      <c r="AD191" s="37">
        <v>0</v>
      </c>
      <c r="AE191" s="37">
        <v>0</v>
      </c>
      <c r="AF191" s="37">
        <v>0</v>
      </c>
      <c r="AG191" s="37">
        <v>0</v>
      </c>
      <c r="AH191" s="37"/>
      <c r="AI191" s="38">
        <f t="shared" ca="1" si="75"/>
        <v>0</v>
      </c>
      <c r="AJ191" s="39">
        <v>3</v>
      </c>
      <c r="AK191" s="71">
        <v>345.10944000000001</v>
      </c>
      <c r="AL191" s="41">
        <v>117</v>
      </c>
      <c r="AM191" s="32">
        <v>348</v>
      </c>
      <c r="AN191" s="41" t="str">
        <f t="shared" si="76"/>
        <v>-</v>
      </c>
      <c r="AO191" s="41" t="str">
        <f t="shared" si="77"/>
        <v>-</v>
      </c>
      <c r="AP191" s="41" t="str">
        <f t="shared" si="78"/>
        <v>-</v>
      </c>
      <c r="AQ191" s="39"/>
      <c r="AR191" s="39"/>
      <c r="AS191" s="39"/>
      <c r="AT191" s="30"/>
      <c r="AU191" s="26"/>
      <c r="AV191" s="1"/>
    </row>
    <row r="192" spans="1:48" ht="15" x14ac:dyDescent="0.25">
      <c r="A192" s="64">
        <v>10</v>
      </c>
      <c r="B192" s="64">
        <v>10</v>
      </c>
      <c r="C192" s="1" t="s">
        <v>755</v>
      </c>
      <c r="D192" s="29" t="s">
        <v>34</v>
      </c>
      <c r="E192" s="29"/>
      <c r="F192" s="27">
        <v>177</v>
      </c>
      <c r="G192" s="27">
        <v>166</v>
      </c>
      <c r="H192" s="27"/>
      <c r="I192" s="27"/>
      <c r="J192" s="27"/>
      <c r="K192" s="32">
        <f t="shared" si="66"/>
        <v>343</v>
      </c>
      <c r="L192" s="32" t="s">
        <v>1133</v>
      </c>
      <c r="M192" s="40"/>
      <c r="N192" s="33">
        <f t="shared" si="67"/>
        <v>343.01859999999999</v>
      </c>
      <c r="O192" s="32">
        <f t="shared" si="68"/>
        <v>2</v>
      </c>
      <c r="P192" s="32">
        <f t="shared" ca="1" si="69"/>
        <v>0</v>
      </c>
      <c r="Q192" s="34" t="s">
        <v>116</v>
      </c>
      <c r="R192" s="35">
        <f t="shared" si="70"/>
        <v>0</v>
      </c>
      <c r="S192" s="36">
        <f t="shared" si="71"/>
        <v>343.1936</v>
      </c>
      <c r="T192" s="36">
        <f t="shared" si="72"/>
        <v>343.1936</v>
      </c>
      <c r="U192" s="35">
        <f t="shared" si="73"/>
        <v>0</v>
      </c>
      <c r="V192" s="35">
        <f t="shared" si="74"/>
        <v>343.2122</v>
      </c>
      <c r="W192" s="29">
        <v>177</v>
      </c>
      <c r="X192" s="27">
        <v>166</v>
      </c>
      <c r="Y192" s="27">
        <v>0</v>
      </c>
      <c r="Z192" s="27">
        <v>0</v>
      </c>
      <c r="AA192" s="27">
        <v>0</v>
      </c>
      <c r="AB192" s="27">
        <v>0</v>
      </c>
      <c r="AD192" s="37">
        <v>0</v>
      </c>
      <c r="AE192" s="37">
        <v>0</v>
      </c>
      <c r="AF192" s="37">
        <v>0</v>
      </c>
      <c r="AG192" s="37">
        <v>0</v>
      </c>
      <c r="AH192" s="37"/>
      <c r="AI192" s="38">
        <f t="shared" ca="1" si="75"/>
        <v>166</v>
      </c>
      <c r="AJ192" s="39">
        <v>2</v>
      </c>
      <c r="AK192" s="71">
        <v>343.00175999999999</v>
      </c>
      <c r="AL192" s="41">
        <v>177</v>
      </c>
      <c r="AM192" s="32">
        <v>520</v>
      </c>
      <c r="AN192" s="41" t="str">
        <f t="shared" si="76"/>
        <v>-</v>
      </c>
      <c r="AO192" s="41" t="str">
        <f t="shared" si="77"/>
        <v>-</v>
      </c>
      <c r="AP192" s="41" t="str">
        <f t="shared" si="78"/>
        <v>-</v>
      </c>
      <c r="AQ192" s="39" t="s">
        <v>749</v>
      </c>
      <c r="AR192" s="39" t="s">
        <v>750</v>
      </c>
      <c r="AS192" s="39" t="s">
        <v>751</v>
      </c>
      <c r="AT192" s="30"/>
      <c r="AU192" s="26"/>
      <c r="AV192" s="1"/>
    </row>
    <row r="193" spans="1:48" ht="15" x14ac:dyDescent="0.25">
      <c r="A193" s="64">
        <v>11</v>
      </c>
      <c r="B193" s="64">
        <v>11</v>
      </c>
      <c r="C193" s="1" t="s">
        <v>756</v>
      </c>
      <c r="D193" s="29" t="s">
        <v>85</v>
      </c>
      <c r="E193" s="29"/>
      <c r="F193" s="27">
        <v>107</v>
      </c>
      <c r="G193" s="27">
        <v>113</v>
      </c>
      <c r="H193" s="27">
        <v>123</v>
      </c>
      <c r="I193" s="27"/>
      <c r="J193" s="27"/>
      <c r="K193" s="32">
        <f t="shared" si="66"/>
        <v>343</v>
      </c>
      <c r="L193" s="32" t="s">
        <v>1133</v>
      </c>
      <c r="M193" s="40"/>
      <c r="N193" s="33">
        <f t="shared" si="67"/>
        <v>343.01870000000002</v>
      </c>
      <c r="O193" s="32">
        <f t="shared" si="68"/>
        <v>3</v>
      </c>
      <c r="P193" s="32">
        <f t="shared" ca="1" si="69"/>
        <v>0</v>
      </c>
      <c r="Q193" s="34" t="s">
        <v>116</v>
      </c>
      <c r="R193" s="35">
        <f t="shared" si="70"/>
        <v>0</v>
      </c>
      <c r="S193" s="36">
        <f t="shared" si="71"/>
        <v>343.13537000000002</v>
      </c>
      <c r="T193" s="36">
        <f t="shared" si="72"/>
        <v>343.13537000000002</v>
      </c>
      <c r="U193" s="35">
        <f t="shared" si="73"/>
        <v>0</v>
      </c>
      <c r="V193" s="35">
        <f t="shared" si="74"/>
        <v>343.15407000000005</v>
      </c>
      <c r="W193" s="29">
        <v>123</v>
      </c>
      <c r="X193" s="27">
        <v>113</v>
      </c>
      <c r="Y193" s="27">
        <v>107</v>
      </c>
      <c r="Z193" s="27">
        <v>0</v>
      </c>
      <c r="AA193" s="27">
        <v>0</v>
      </c>
      <c r="AB193" s="27">
        <v>0</v>
      </c>
      <c r="AD193" s="37">
        <v>0</v>
      </c>
      <c r="AE193" s="37">
        <v>0</v>
      </c>
      <c r="AF193" s="37">
        <v>0</v>
      </c>
      <c r="AG193" s="37">
        <v>0</v>
      </c>
      <c r="AH193" s="37"/>
      <c r="AI193" s="38">
        <f t="shared" ca="1" si="75"/>
        <v>113</v>
      </c>
      <c r="AJ193" s="39">
        <v>3</v>
      </c>
      <c r="AK193" s="71">
        <v>342.99434300000001</v>
      </c>
      <c r="AL193" s="41">
        <v>123</v>
      </c>
      <c r="AM193" s="32">
        <v>359</v>
      </c>
      <c r="AN193" s="41" t="str">
        <f t="shared" si="76"/>
        <v>-</v>
      </c>
      <c r="AO193" s="41" t="str">
        <f t="shared" si="77"/>
        <v>-</v>
      </c>
      <c r="AP193" s="41" t="str">
        <f t="shared" si="78"/>
        <v>-</v>
      </c>
      <c r="AQ193" s="39"/>
      <c r="AR193" s="39"/>
      <c r="AS193" s="39"/>
      <c r="AT193" s="30"/>
      <c r="AU193" s="26"/>
      <c r="AV193" s="1"/>
    </row>
    <row r="194" spans="1:48" ht="15" x14ac:dyDescent="0.25">
      <c r="A194" s="64">
        <v>12</v>
      </c>
      <c r="B194" s="64">
        <v>12</v>
      </c>
      <c r="C194" s="1" t="s">
        <v>305</v>
      </c>
      <c r="D194" s="29" t="s">
        <v>42</v>
      </c>
      <c r="E194" s="29">
        <v>76</v>
      </c>
      <c r="F194" s="27">
        <v>73</v>
      </c>
      <c r="G194" s="27"/>
      <c r="H194" s="27">
        <v>89</v>
      </c>
      <c r="I194" s="27">
        <v>117</v>
      </c>
      <c r="J194" s="27"/>
      <c r="K194" s="32">
        <f t="shared" si="66"/>
        <v>282</v>
      </c>
      <c r="L194" s="32" t="s">
        <v>1133</v>
      </c>
      <c r="M194" s="40"/>
      <c r="N194" s="33">
        <f t="shared" si="67"/>
        <v>282.0188</v>
      </c>
      <c r="O194" s="32">
        <f t="shared" si="68"/>
        <v>4</v>
      </c>
      <c r="P194" s="32">
        <f t="shared" ca="1" si="69"/>
        <v>0</v>
      </c>
      <c r="Q194" s="34" t="s">
        <v>116</v>
      </c>
      <c r="R194" s="35">
        <f t="shared" si="70"/>
        <v>0</v>
      </c>
      <c r="S194" s="36">
        <f t="shared" si="71"/>
        <v>282.12666000000002</v>
      </c>
      <c r="T194" s="36">
        <f t="shared" si="72"/>
        <v>282.12666000000002</v>
      </c>
      <c r="U194" s="35">
        <f t="shared" si="73"/>
        <v>0</v>
      </c>
      <c r="V194" s="35">
        <f t="shared" si="74"/>
        <v>282.145533</v>
      </c>
      <c r="W194" s="29">
        <v>117</v>
      </c>
      <c r="X194" s="27">
        <v>89</v>
      </c>
      <c r="Y194" s="27">
        <v>76</v>
      </c>
      <c r="Z194" s="27">
        <v>73</v>
      </c>
      <c r="AA194" s="27">
        <v>0</v>
      </c>
      <c r="AB194" s="27">
        <v>0</v>
      </c>
      <c r="AD194" s="37">
        <v>0</v>
      </c>
      <c r="AE194" s="37">
        <v>0</v>
      </c>
      <c r="AF194" s="37">
        <v>0</v>
      </c>
      <c r="AG194" s="37">
        <v>0</v>
      </c>
      <c r="AH194" s="37"/>
      <c r="AI194" s="38">
        <f t="shared" ca="1" si="75"/>
        <v>0</v>
      </c>
      <c r="AJ194" s="39">
        <v>3</v>
      </c>
      <c r="AK194" s="71">
        <v>238.06598999999997</v>
      </c>
      <c r="AL194" s="41">
        <v>89</v>
      </c>
      <c r="AM194" s="32">
        <v>254</v>
      </c>
      <c r="AN194" s="41" t="str">
        <f t="shared" si="76"/>
        <v>-</v>
      </c>
      <c r="AO194" s="41" t="str">
        <f t="shared" si="77"/>
        <v>-</v>
      </c>
      <c r="AP194" s="41" t="str">
        <f t="shared" si="78"/>
        <v>-</v>
      </c>
      <c r="AQ194" s="39"/>
      <c r="AR194" s="39"/>
      <c r="AS194" s="39"/>
      <c r="AT194" s="30"/>
      <c r="AU194" s="26"/>
      <c r="AV194" s="1"/>
    </row>
    <row r="195" spans="1:48" ht="15" x14ac:dyDescent="0.25">
      <c r="A195" s="64">
        <v>13</v>
      </c>
      <c r="B195" s="64">
        <v>13</v>
      </c>
      <c r="C195" s="1" t="s">
        <v>237</v>
      </c>
      <c r="D195" s="29" t="s">
        <v>19</v>
      </c>
      <c r="E195" s="29"/>
      <c r="F195" s="27"/>
      <c r="G195" s="27">
        <v>124</v>
      </c>
      <c r="H195" s="27"/>
      <c r="I195" s="27">
        <v>153</v>
      </c>
      <c r="J195" s="27"/>
      <c r="K195" s="32">
        <f t="shared" si="66"/>
        <v>277</v>
      </c>
      <c r="L195" s="32" t="s">
        <v>1133</v>
      </c>
      <c r="M195" s="40"/>
      <c r="N195" s="33">
        <f t="shared" si="67"/>
        <v>277.01889999999997</v>
      </c>
      <c r="O195" s="32">
        <f t="shared" si="68"/>
        <v>2</v>
      </c>
      <c r="P195" s="32">
        <f t="shared" ca="1" si="69"/>
        <v>0</v>
      </c>
      <c r="Q195" s="34" t="s">
        <v>116</v>
      </c>
      <c r="R195" s="35">
        <f t="shared" si="70"/>
        <v>0</v>
      </c>
      <c r="S195" s="36">
        <f t="shared" si="71"/>
        <v>277.16539999999998</v>
      </c>
      <c r="T195" s="36">
        <f t="shared" si="72"/>
        <v>277.16540000000003</v>
      </c>
      <c r="U195" s="35">
        <f t="shared" si="73"/>
        <v>0</v>
      </c>
      <c r="V195" s="35">
        <f t="shared" si="74"/>
        <v>277.18430000000001</v>
      </c>
      <c r="W195" s="29">
        <v>153</v>
      </c>
      <c r="X195" s="27">
        <v>124</v>
      </c>
      <c r="Y195" s="27">
        <v>0</v>
      </c>
      <c r="Z195" s="27">
        <v>0</v>
      </c>
      <c r="AA195" s="27">
        <v>0</v>
      </c>
      <c r="AB195" s="27">
        <v>0</v>
      </c>
      <c r="AD195" s="37">
        <v>0</v>
      </c>
      <c r="AE195" s="37">
        <v>0</v>
      </c>
      <c r="AF195" s="37">
        <v>0</v>
      </c>
      <c r="AG195" s="37">
        <v>0</v>
      </c>
      <c r="AH195" s="37"/>
      <c r="AI195" s="38">
        <f t="shared" ca="1" si="75"/>
        <v>124</v>
      </c>
      <c r="AJ195" s="39">
        <v>1</v>
      </c>
      <c r="AK195" s="71">
        <v>123.98223999999999</v>
      </c>
      <c r="AL195" s="41">
        <v>124</v>
      </c>
      <c r="AM195" s="32">
        <v>248</v>
      </c>
      <c r="AN195" s="41" t="str">
        <f t="shared" si="76"/>
        <v>-</v>
      </c>
      <c r="AO195" s="41" t="str">
        <f t="shared" si="77"/>
        <v>-</v>
      </c>
      <c r="AP195" s="41" t="str">
        <f t="shared" si="78"/>
        <v>-</v>
      </c>
      <c r="AQ195" s="39"/>
      <c r="AR195" s="39"/>
      <c r="AS195" s="39"/>
      <c r="AT195" s="30"/>
      <c r="AU195" s="26"/>
      <c r="AV195" s="1"/>
    </row>
    <row r="196" spans="1:48" ht="15" x14ac:dyDescent="0.25">
      <c r="A196" s="64">
        <v>14</v>
      </c>
      <c r="B196" s="64">
        <v>14</v>
      </c>
      <c r="C196" s="1" t="s">
        <v>757</v>
      </c>
      <c r="D196" s="29" t="s">
        <v>124</v>
      </c>
      <c r="E196" s="29">
        <v>136</v>
      </c>
      <c r="F196" s="27">
        <v>140</v>
      </c>
      <c r="G196" s="27"/>
      <c r="H196" s="27"/>
      <c r="I196" s="27"/>
      <c r="J196" s="27"/>
      <c r="K196" s="32">
        <f t="shared" si="66"/>
        <v>276</v>
      </c>
      <c r="L196" s="32" t="s">
        <v>1133</v>
      </c>
      <c r="M196" s="40"/>
      <c r="N196" s="33">
        <f t="shared" si="67"/>
        <v>276.01900000000001</v>
      </c>
      <c r="O196" s="32">
        <f t="shared" si="68"/>
        <v>2</v>
      </c>
      <c r="P196" s="32">
        <f t="shared" ca="1" si="69"/>
        <v>0</v>
      </c>
      <c r="Q196" s="34" t="s">
        <v>116</v>
      </c>
      <c r="R196" s="35">
        <f t="shared" si="70"/>
        <v>0</v>
      </c>
      <c r="S196" s="36">
        <f t="shared" si="71"/>
        <v>276.15359999999998</v>
      </c>
      <c r="T196" s="36">
        <f t="shared" si="72"/>
        <v>276.15359999999998</v>
      </c>
      <c r="U196" s="35">
        <f t="shared" si="73"/>
        <v>0</v>
      </c>
      <c r="V196" s="35">
        <f t="shared" si="74"/>
        <v>276.17259999999999</v>
      </c>
      <c r="W196" s="29">
        <v>140</v>
      </c>
      <c r="X196" s="27">
        <v>136</v>
      </c>
      <c r="Y196" s="27">
        <v>0</v>
      </c>
      <c r="Z196" s="27">
        <v>0</v>
      </c>
      <c r="AA196" s="27">
        <v>0</v>
      </c>
      <c r="AB196" s="27">
        <v>0</v>
      </c>
      <c r="AD196" s="37">
        <v>0</v>
      </c>
      <c r="AE196" s="37">
        <v>0</v>
      </c>
      <c r="AF196" s="37">
        <v>0</v>
      </c>
      <c r="AG196" s="37">
        <v>0</v>
      </c>
      <c r="AH196" s="37"/>
      <c r="AI196" s="38">
        <f t="shared" ca="1" si="75"/>
        <v>0</v>
      </c>
      <c r="AJ196" s="39">
        <v>2</v>
      </c>
      <c r="AK196" s="71">
        <v>276.13210000000004</v>
      </c>
      <c r="AL196" s="41">
        <v>140</v>
      </c>
      <c r="AM196" s="32">
        <v>416</v>
      </c>
      <c r="AN196" s="41" t="str">
        <f t="shared" si="76"/>
        <v>-</v>
      </c>
      <c r="AO196" s="41" t="str">
        <f t="shared" si="77"/>
        <v>-</v>
      </c>
      <c r="AP196" s="41" t="str">
        <f t="shared" si="78"/>
        <v>-</v>
      </c>
      <c r="AQ196" s="39"/>
      <c r="AR196" s="39"/>
      <c r="AS196" s="39"/>
      <c r="AT196" s="30"/>
      <c r="AU196" s="26"/>
      <c r="AV196" s="1"/>
    </row>
    <row r="197" spans="1:48" ht="15" x14ac:dyDescent="0.25">
      <c r="A197" s="64">
        <v>15</v>
      </c>
      <c r="B197" s="64">
        <v>15</v>
      </c>
      <c r="C197" s="1" t="s">
        <v>758</v>
      </c>
      <c r="D197" s="29" t="s">
        <v>49</v>
      </c>
      <c r="E197" s="29"/>
      <c r="F197" s="27">
        <v>139</v>
      </c>
      <c r="G197" s="27"/>
      <c r="H197" s="27">
        <v>137</v>
      </c>
      <c r="I197" s="27"/>
      <c r="J197" s="27"/>
      <c r="K197" s="32">
        <f t="shared" si="66"/>
        <v>276</v>
      </c>
      <c r="L197" s="32" t="s">
        <v>1133</v>
      </c>
      <c r="M197" s="40"/>
      <c r="N197" s="33">
        <f t="shared" si="67"/>
        <v>276.01909999999998</v>
      </c>
      <c r="O197" s="32">
        <f t="shared" si="68"/>
        <v>2</v>
      </c>
      <c r="P197" s="32">
        <f t="shared" ca="1" si="69"/>
        <v>0</v>
      </c>
      <c r="Q197" s="34" t="s">
        <v>116</v>
      </c>
      <c r="R197" s="35">
        <f t="shared" si="70"/>
        <v>0</v>
      </c>
      <c r="S197" s="36">
        <f t="shared" si="71"/>
        <v>276.15269999999998</v>
      </c>
      <c r="T197" s="36">
        <f t="shared" si="72"/>
        <v>276.15269999999998</v>
      </c>
      <c r="U197" s="35">
        <f t="shared" si="73"/>
        <v>0</v>
      </c>
      <c r="V197" s="35">
        <f t="shared" si="74"/>
        <v>276.17179999999996</v>
      </c>
      <c r="W197" s="29">
        <v>139</v>
      </c>
      <c r="X197" s="27">
        <v>137</v>
      </c>
      <c r="Y197" s="27">
        <v>0</v>
      </c>
      <c r="Z197" s="27">
        <v>0</v>
      </c>
      <c r="AA197" s="27">
        <v>0</v>
      </c>
      <c r="AB197" s="27">
        <v>0</v>
      </c>
      <c r="AD197" s="37">
        <v>0</v>
      </c>
      <c r="AE197" s="37">
        <v>0</v>
      </c>
      <c r="AF197" s="37">
        <v>0</v>
      </c>
      <c r="AG197" s="37">
        <v>0</v>
      </c>
      <c r="AH197" s="37"/>
      <c r="AI197" s="38">
        <f t="shared" ca="1" si="75"/>
        <v>0</v>
      </c>
      <c r="AJ197" s="39">
        <v>2</v>
      </c>
      <c r="AK197" s="71">
        <v>275.99727000000001</v>
      </c>
      <c r="AL197" s="41">
        <v>139</v>
      </c>
      <c r="AM197" s="32">
        <v>415</v>
      </c>
      <c r="AN197" s="41" t="str">
        <f t="shared" si="76"/>
        <v>-</v>
      </c>
      <c r="AO197" s="41" t="str">
        <f t="shared" si="77"/>
        <v>-</v>
      </c>
      <c r="AP197" s="41" t="str">
        <f t="shared" si="78"/>
        <v>-</v>
      </c>
      <c r="AQ197" s="39"/>
      <c r="AR197" s="39"/>
      <c r="AS197" s="39"/>
      <c r="AT197" s="30"/>
      <c r="AU197" s="26"/>
      <c r="AV197" s="1"/>
    </row>
    <row r="198" spans="1:48" ht="15" x14ac:dyDescent="0.25">
      <c r="A198" s="64">
        <v>16</v>
      </c>
      <c r="B198" s="64">
        <v>16</v>
      </c>
      <c r="C198" s="1" t="s">
        <v>759</v>
      </c>
      <c r="D198" s="29" t="s">
        <v>63</v>
      </c>
      <c r="E198" s="29">
        <v>120</v>
      </c>
      <c r="F198" s="27">
        <v>125</v>
      </c>
      <c r="G198" s="27"/>
      <c r="H198" s="27"/>
      <c r="I198" s="27"/>
      <c r="J198" s="27"/>
      <c r="K198" s="32">
        <f t="shared" si="66"/>
        <v>245</v>
      </c>
      <c r="L198" s="32" t="s">
        <v>1133</v>
      </c>
      <c r="M198" s="40"/>
      <c r="N198" s="33">
        <f t="shared" si="67"/>
        <v>245.01920000000001</v>
      </c>
      <c r="O198" s="32">
        <f t="shared" si="68"/>
        <v>2</v>
      </c>
      <c r="P198" s="32">
        <f t="shared" ca="1" si="69"/>
        <v>0</v>
      </c>
      <c r="Q198" s="34" t="s">
        <v>116</v>
      </c>
      <c r="R198" s="35">
        <f t="shared" si="70"/>
        <v>0</v>
      </c>
      <c r="S198" s="36">
        <f t="shared" si="71"/>
        <v>245.137</v>
      </c>
      <c r="T198" s="36">
        <f t="shared" si="72"/>
        <v>245.137</v>
      </c>
      <c r="U198" s="35">
        <f t="shared" si="73"/>
        <v>0</v>
      </c>
      <c r="V198" s="35">
        <f t="shared" si="74"/>
        <v>245.15620000000001</v>
      </c>
      <c r="W198" s="29">
        <v>125</v>
      </c>
      <c r="X198" s="27">
        <v>120</v>
      </c>
      <c r="Y198" s="27">
        <v>0</v>
      </c>
      <c r="Z198" s="27">
        <v>0</v>
      </c>
      <c r="AA198" s="27">
        <v>0</v>
      </c>
      <c r="AB198" s="27">
        <v>0</v>
      </c>
      <c r="AD198" s="37">
        <v>0</v>
      </c>
      <c r="AE198" s="37">
        <v>0</v>
      </c>
      <c r="AF198" s="37">
        <v>0</v>
      </c>
      <c r="AG198" s="37">
        <v>0</v>
      </c>
      <c r="AH198" s="37"/>
      <c r="AI198" s="38">
        <f t="shared" ca="1" si="75"/>
        <v>0</v>
      </c>
      <c r="AJ198" s="39">
        <v>2</v>
      </c>
      <c r="AK198" s="71">
        <v>245.11439999999999</v>
      </c>
      <c r="AL198" s="41">
        <v>125</v>
      </c>
      <c r="AM198" s="32">
        <v>370</v>
      </c>
      <c r="AN198" s="41" t="str">
        <f t="shared" si="76"/>
        <v>-</v>
      </c>
      <c r="AO198" s="41" t="str">
        <f t="shared" si="77"/>
        <v>-</v>
      </c>
      <c r="AP198" s="41" t="str">
        <f t="shared" si="78"/>
        <v>-</v>
      </c>
      <c r="AQ198" s="39"/>
      <c r="AR198" s="39"/>
      <c r="AS198" s="39"/>
      <c r="AT198" s="30"/>
      <c r="AU198" s="26"/>
      <c r="AV198" s="1"/>
    </row>
    <row r="199" spans="1:48" ht="15" x14ac:dyDescent="0.25">
      <c r="A199" s="64">
        <v>17</v>
      </c>
      <c r="B199" s="64">
        <v>17</v>
      </c>
      <c r="C199" s="1" t="s">
        <v>282</v>
      </c>
      <c r="D199" s="29" t="s">
        <v>19</v>
      </c>
      <c r="E199" s="29"/>
      <c r="F199" s="27"/>
      <c r="G199" s="27"/>
      <c r="H199" s="27">
        <v>101</v>
      </c>
      <c r="I199" s="27">
        <v>131</v>
      </c>
      <c r="J199" s="27"/>
      <c r="K199" s="32">
        <f t="shared" si="66"/>
        <v>232</v>
      </c>
      <c r="L199" s="32" t="s">
        <v>1133</v>
      </c>
      <c r="M199" s="40"/>
      <c r="N199" s="33">
        <f t="shared" si="67"/>
        <v>232.01929999999999</v>
      </c>
      <c r="O199" s="32">
        <f t="shared" si="68"/>
        <v>2</v>
      </c>
      <c r="P199" s="32">
        <f t="shared" ca="1" si="69"/>
        <v>0</v>
      </c>
      <c r="Q199" s="34" t="s">
        <v>116</v>
      </c>
      <c r="R199" s="35">
        <f t="shared" si="70"/>
        <v>0</v>
      </c>
      <c r="S199" s="36">
        <f t="shared" si="71"/>
        <v>232.14109999999997</v>
      </c>
      <c r="T199" s="36">
        <f t="shared" si="72"/>
        <v>232.14109999999999</v>
      </c>
      <c r="U199" s="35">
        <f t="shared" si="73"/>
        <v>0</v>
      </c>
      <c r="V199" s="35">
        <f t="shared" si="74"/>
        <v>232.16039999999998</v>
      </c>
      <c r="W199" s="29">
        <v>131</v>
      </c>
      <c r="X199" s="27">
        <v>101</v>
      </c>
      <c r="Y199" s="27">
        <v>0</v>
      </c>
      <c r="Z199" s="27">
        <v>0</v>
      </c>
      <c r="AA199" s="27">
        <v>0</v>
      </c>
      <c r="AB199" s="27">
        <v>0</v>
      </c>
      <c r="AD199" s="37">
        <v>0</v>
      </c>
      <c r="AE199" s="37">
        <v>0</v>
      </c>
      <c r="AF199" s="37">
        <v>0</v>
      </c>
      <c r="AG199" s="37">
        <v>0</v>
      </c>
      <c r="AH199" s="37"/>
      <c r="AI199" s="38">
        <f t="shared" ca="1" si="75"/>
        <v>0</v>
      </c>
      <c r="AJ199" s="39">
        <v>1</v>
      </c>
      <c r="AK199" s="71">
        <v>100.98181</v>
      </c>
      <c r="AL199" s="41">
        <v>101</v>
      </c>
      <c r="AM199" s="32">
        <v>202</v>
      </c>
      <c r="AN199" s="41" t="str">
        <f t="shared" si="76"/>
        <v>-</v>
      </c>
      <c r="AO199" s="41" t="str">
        <f t="shared" si="77"/>
        <v>-</v>
      </c>
      <c r="AP199" s="41" t="str">
        <f t="shared" si="78"/>
        <v>-</v>
      </c>
      <c r="AQ199" s="39"/>
      <c r="AR199" s="39"/>
      <c r="AS199" s="39"/>
      <c r="AT199" s="30"/>
      <c r="AU199" s="26"/>
      <c r="AV199" s="1"/>
    </row>
    <row r="200" spans="1:48" ht="15" x14ac:dyDescent="0.25">
      <c r="A200" s="64">
        <v>18</v>
      </c>
      <c r="B200" s="64">
        <v>18</v>
      </c>
      <c r="C200" s="1" t="s">
        <v>760</v>
      </c>
      <c r="D200" s="29" t="s">
        <v>85</v>
      </c>
      <c r="E200" s="29"/>
      <c r="F200" s="27">
        <v>100</v>
      </c>
      <c r="G200" s="27">
        <v>97</v>
      </c>
      <c r="H200" s="27"/>
      <c r="I200" s="27"/>
      <c r="J200" s="27"/>
      <c r="K200" s="32">
        <f t="shared" si="66"/>
        <v>197</v>
      </c>
      <c r="L200" s="32" t="s">
        <v>1133</v>
      </c>
      <c r="M200" s="40"/>
      <c r="N200" s="33">
        <f t="shared" si="67"/>
        <v>197.01939999999999</v>
      </c>
      <c r="O200" s="32">
        <f t="shared" si="68"/>
        <v>2</v>
      </c>
      <c r="P200" s="32">
        <f t="shared" ca="1" si="69"/>
        <v>0</v>
      </c>
      <c r="Q200" s="34" t="s">
        <v>116</v>
      </c>
      <c r="R200" s="35">
        <f t="shared" si="70"/>
        <v>0</v>
      </c>
      <c r="S200" s="36">
        <f t="shared" si="71"/>
        <v>197.10969999999998</v>
      </c>
      <c r="T200" s="36">
        <f t="shared" si="72"/>
        <v>197.1097</v>
      </c>
      <c r="U200" s="35">
        <f t="shared" si="73"/>
        <v>0</v>
      </c>
      <c r="V200" s="35">
        <f t="shared" si="74"/>
        <v>197.12909999999999</v>
      </c>
      <c r="W200" s="29">
        <v>100</v>
      </c>
      <c r="X200" s="27">
        <v>97</v>
      </c>
      <c r="Y200" s="27">
        <v>0</v>
      </c>
      <c r="Z200" s="27">
        <v>0</v>
      </c>
      <c r="AA200" s="27">
        <v>0</v>
      </c>
      <c r="AB200" s="27">
        <v>0</v>
      </c>
      <c r="AD200" s="37">
        <v>0</v>
      </c>
      <c r="AE200" s="37">
        <v>0</v>
      </c>
      <c r="AF200" s="37">
        <v>0</v>
      </c>
      <c r="AG200" s="37">
        <v>0</v>
      </c>
      <c r="AH200" s="37"/>
      <c r="AI200" s="38">
        <f t="shared" ca="1" si="75"/>
        <v>97</v>
      </c>
      <c r="AJ200" s="39">
        <v>2</v>
      </c>
      <c r="AK200" s="71">
        <v>196.99266999999998</v>
      </c>
      <c r="AL200" s="41">
        <v>100</v>
      </c>
      <c r="AM200" s="32">
        <v>297</v>
      </c>
      <c r="AN200" s="41" t="str">
        <f t="shared" si="76"/>
        <v>-</v>
      </c>
      <c r="AO200" s="41" t="str">
        <f t="shared" si="77"/>
        <v>-</v>
      </c>
      <c r="AP200" s="41" t="str">
        <f t="shared" si="78"/>
        <v>-</v>
      </c>
      <c r="AQ200" s="39"/>
      <c r="AR200" s="39"/>
      <c r="AS200" s="39"/>
      <c r="AT200" s="30"/>
      <c r="AU200" s="26"/>
      <c r="AV200" s="1"/>
    </row>
    <row r="201" spans="1:48" ht="15" x14ac:dyDescent="0.25">
      <c r="A201" s="64">
        <v>19</v>
      </c>
      <c r="B201" s="64">
        <v>19</v>
      </c>
      <c r="C201" s="1" t="s">
        <v>761</v>
      </c>
      <c r="D201" s="29" t="s">
        <v>63</v>
      </c>
      <c r="E201" s="29">
        <v>101</v>
      </c>
      <c r="F201" s="27">
        <v>85</v>
      </c>
      <c r="G201" s="27"/>
      <c r="H201" s="27"/>
      <c r="I201" s="27"/>
      <c r="J201" s="27"/>
      <c r="K201" s="32">
        <f t="shared" si="66"/>
        <v>186</v>
      </c>
      <c r="L201" s="32" t="s">
        <v>1133</v>
      </c>
      <c r="M201" s="40"/>
      <c r="N201" s="33">
        <f t="shared" si="67"/>
        <v>186.01949999999999</v>
      </c>
      <c r="O201" s="32">
        <f t="shared" si="68"/>
        <v>2</v>
      </c>
      <c r="P201" s="32">
        <f t="shared" ca="1" si="69"/>
        <v>0</v>
      </c>
      <c r="Q201" s="34" t="s">
        <v>116</v>
      </c>
      <c r="R201" s="35">
        <f t="shared" si="70"/>
        <v>0</v>
      </c>
      <c r="S201" s="36">
        <f t="shared" si="71"/>
        <v>186.10949999999997</v>
      </c>
      <c r="T201" s="36">
        <f t="shared" si="72"/>
        <v>186.1095</v>
      </c>
      <c r="U201" s="35">
        <f t="shared" si="73"/>
        <v>0</v>
      </c>
      <c r="V201" s="35">
        <f t="shared" si="74"/>
        <v>186.12899999999999</v>
      </c>
      <c r="W201" s="29">
        <v>101</v>
      </c>
      <c r="X201" s="27">
        <v>85</v>
      </c>
      <c r="Y201" s="27">
        <v>0</v>
      </c>
      <c r="Z201" s="27">
        <v>0</v>
      </c>
      <c r="AA201" s="27">
        <v>0</v>
      </c>
      <c r="AB201" s="27">
        <v>0</v>
      </c>
      <c r="AD201" s="37">
        <v>0</v>
      </c>
      <c r="AE201" s="37">
        <v>0</v>
      </c>
      <c r="AF201" s="37">
        <v>0</v>
      </c>
      <c r="AG201" s="37">
        <v>0</v>
      </c>
      <c r="AH201" s="37"/>
      <c r="AI201" s="38">
        <f t="shared" ca="1" si="75"/>
        <v>0</v>
      </c>
      <c r="AJ201" s="39">
        <v>2</v>
      </c>
      <c r="AK201" s="71">
        <v>186.09109999999998</v>
      </c>
      <c r="AL201" s="41">
        <v>101</v>
      </c>
      <c r="AM201" s="32">
        <v>287</v>
      </c>
      <c r="AN201" s="41" t="str">
        <f t="shared" si="76"/>
        <v>-</v>
      </c>
      <c r="AO201" s="41" t="str">
        <f t="shared" si="77"/>
        <v>-</v>
      </c>
      <c r="AP201" s="41" t="str">
        <f t="shared" si="78"/>
        <v>-</v>
      </c>
      <c r="AQ201" s="39"/>
      <c r="AR201" s="39"/>
      <c r="AS201" s="39"/>
      <c r="AT201" s="30"/>
      <c r="AU201" s="26"/>
      <c r="AV201" s="1"/>
    </row>
    <row r="202" spans="1:48" ht="15" x14ac:dyDescent="0.25">
      <c r="A202" s="64">
        <v>20</v>
      </c>
      <c r="B202" s="64">
        <v>20</v>
      </c>
      <c r="C202" s="1" t="s">
        <v>762</v>
      </c>
      <c r="D202" s="29" t="s">
        <v>63</v>
      </c>
      <c r="E202" s="29"/>
      <c r="F202" s="27">
        <v>165</v>
      </c>
      <c r="G202" s="27"/>
      <c r="H202" s="27"/>
      <c r="I202" s="27"/>
      <c r="J202" s="27"/>
      <c r="K202" s="32">
        <f t="shared" si="66"/>
        <v>165</v>
      </c>
      <c r="L202" s="32" t="s">
        <v>1133</v>
      </c>
      <c r="M202" s="40"/>
      <c r="N202" s="33">
        <f t="shared" si="67"/>
        <v>165.0196</v>
      </c>
      <c r="O202" s="32">
        <f t="shared" si="68"/>
        <v>1</v>
      </c>
      <c r="P202" s="32">
        <f t="shared" ca="1" si="69"/>
        <v>0</v>
      </c>
      <c r="Q202" s="34" t="s">
        <v>116</v>
      </c>
      <c r="R202" s="35">
        <f t="shared" si="70"/>
        <v>0</v>
      </c>
      <c r="S202" s="36">
        <f t="shared" si="71"/>
        <v>165.16499999999999</v>
      </c>
      <c r="T202" s="36">
        <f t="shared" si="72"/>
        <v>165.16499999999999</v>
      </c>
      <c r="U202" s="35">
        <f t="shared" si="73"/>
        <v>0</v>
      </c>
      <c r="V202" s="35">
        <f t="shared" si="74"/>
        <v>165.18459999999999</v>
      </c>
      <c r="W202" s="29">
        <v>165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D202" s="37">
        <v>0</v>
      </c>
      <c r="AE202" s="37">
        <v>0</v>
      </c>
      <c r="AF202" s="37">
        <v>0</v>
      </c>
      <c r="AG202" s="37">
        <v>0</v>
      </c>
      <c r="AH202" s="37"/>
      <c r="AI202" s="38">
        <f t="shared" ca="1" si="75"/>
        <v>0</v>
      </c>
      <c r="AJ202" s="39">
        <v>1</v>
      </c>
      <c r="AK202" s="71">
        <v>164.99800000000002</v>
      </c>
      <c r="AL202" s="41">
        <v>165</v>
      </c>
      <c r="AM202" s="32">
        <v>330</v>
      </c>
      <c r="AN202" s="41" t="str">
        <f t="shared" si="76"/>
        <v>-</v>
      </c>
      <c r="AO202" s="41" t="str">
        <f t="shared" si="77"/>
        <v>-</v>
      </c>
      <c r="AP202" s="41" t="str">
        <f t="shared" si="78"/>
        <v>-</v>
      </c>
      <c r="AQ202" s="39"/>
      <c r="AR202" s="39"/>
      <c r="AS202" s="39"/>
      <c r="AT202" s="30"/>
      <c r="AU202" s="26"/>
      <c r="AV202" s="1"/>
    </row>
    <row r="203" spans="1:48" ht="15" x14ac:dyDescent="0.25">
      <c r="A203" s="64">
        <v>21</v>
      </c>
      <c r="B203" s="64" t="s">
        <v>38</v>
      </c>
      <c r="C203" s="1" t="s">
        <v>763</v>
      </c>
      <c r="D203" s="29" t="s">
        <v>92</v>
      </c>
      <c r="E203" s="29">
        <v>164</v>
      </c>
      <c r="F203" s="27"/>
      <c r="G203" s="27"/>
      <c r="H203" s="27"/>
      <c r="I203" s="27"/>
      <c r="J203" s="27"/>
      <c r="K203" s="32">
        <f t="shared" si="66"/>
        <v>164</v>
      </c>
      <c r="L203" s="32" t="s">
        <v>1200</v>
      </c>
      <c r="M203" s="40"/>
      <c r="N203" s="33">
        <f t="shared" si="67"/>
        <v>164.0197</v>
      </c>
      <c r="O203" s="32">
        <f t="shared" si="68"/>
        <v>1</v>
      </c>
      <c r="P203" s="32">
        <f t="shared" ca="1" si="69"/>
        <v>0</v>
      </c>
      <c r="Q203" s="34" t="s">
        <v>116</v>
      </c>
      <c r="R203" s="35">
        <f t="shared" si="70"/>
        <v>0</v>
      </c>
      <c r="S203" s="36">
        <f t="shared" si="71"/>
        <v>164.16399999999999</v>
      </c>
      <c r="T203" s="36">
        <f t="shared" si="72"/>
        <v>164.16399999999999</v>
      </c>
      <c r="U203" s="35">
        <f t="shared" si="73"/>
        <v>0</v>
      </c>
      <c r="V203" s="35">
        <f t="shared" si="74"/>
        <v>164.18369999999999</v>
      </c>
      <c r="W203" s="29">
        <v>164</v>
      </c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D203" s="37">
        <v>0</v>
      </c>
      <c r="AE203" s="37">
        <v>0</v>
      </c>
      <c r="AF203" s="37">
        <v>0</v>
      </c>
      <c r="AG203" s="37">
        <v>0</v>
      </c>
      <c r="AH203" s="37"/>
      <c r="AI203" s="38">
        <f t="shared" ca="1" si="75"/>
        <v>0</v>
      </c>
      <c r="AJ203" s="39">
        <v>1</v>
      </c>
      <c r="AK203" s="71">
        <v>164.1454</v>
      </c>
      <c r="AL203" s="41">
        <v>164</v>
      </c>
      <c r="AM203" s="32">
        <v>0</v>
      </c>
      <c r="AN203" s="41" t="str">
        <f t="shared" si="76"/>
        <v>-</v>
      </c>
      <c r="AO203" s="41" t="str">
        <f t="shared" si="77"/>
        <v>-</v>
      </c>
      <c r="AP203" s="41" t="str">
        <f t="shared" si="78"/>
        <v>-</v>
      </c>
      <c r="AQ203" s="39"/>
      <c r="AR203" s="39"/>
      <c r="AS203" s="39"/>
      <c r="AT203" s="30"/>
      <c r="AU203" s="26"/>
      <c r="AV203" s="1"/>
    </row>
    <row r="204" spans="1:48" ht="15" x14ac:dyDescent="0.25">
      <c r="A204" s="64">
        <v>22</v>
      </c>
      <c r="B204" s="64">
        <v>21</v>
      </c>
      <c r="C204" s="1" t="s">
        <v>240</v>
      </c>
      <c r="D204" s="29" t="s">
        <v>49</v>
      </c>
      <c r="E204" s="29"/>
      <c r="F204" s="27"/>
      <c r="G204" s="27"/>
      <c r="H204" s="27"/>
      <c r="I204" s="27">
        <v>152</v>
      </c>
      <c r="J204" s="27"/>
      <c r="K204" s="32">
        <f t="shared" si="66"/>
        <v>152</v>
      </c>
      <c r="L204" s="32" t="s">
        <v>1133</v>
      </c>
      <c r="M204" s="40"/>
      <c r="N204" s="33">
        <f t="shared" si="67"/>
        <v>152.0198</v>
      </c>
      <c r="O204" s="32">
        <f t="shared" si="68"/>
        <v>1</v>
      </c>
      <c r="P204" s="32" t="str">
        <f t="shared" ca="1" si="69"/>
        <v>Y</v>
      </c>
      <c r="Q204" s="34" t="s">
        <v>116</v>
      </c>
      <c r="R204" s="35">
        <f t="shared" si="70"/>
        <v>0</v>
      </c>
      <c r="S204" s="36">
        <f t="shared" si="71"/>
        <v>152.15199999999999</v>
      </c>
      <c r="T204" s="36">
        <f t="shared" si="72"/>
        <v>152.15199999999999</v>
      </c>
      <c r="U204" s="35">
        <f t="shared" si="73"/>
        <v>0</v>
      </c>
      <c r="V204" s="35">
        <f t="shared" si="74"/>
        <v>152.17179999999999</v>
      </c>
      <c r="W204" s="29">
        <v>152</v>
      </c>
      <c r="X204" s="27">
        <v>0</v>
      </c>
      <c r="Y204" s="27">
        <v>0</v>
      </c>
      <c r="Z204" s="27">
        <v>0</v>
      </c>
      <c r="AA204" s="27">
        <v>0</v>
      </c>
      <c r="AB204" s="27">
        <v>0</v>
      </c>
      <c r="AD204" s="37"/>
      <c r="AE204" s="37"/>
      <c r="AF204" s="37"/>
      <c r="AG204" s="37"/>
      <c r="AH204" s="37"/>
      <c r="AI204" s="38">
        <f t="shared" ca="1" si="75"/>
        <v>0</v>
      </c>
      <c r="AJ204" s="39"/>
      <c r="AK204" s="71"/>
      <c r="AL204" s="41"/>
      <c r="AM204" s="32"/>
      <c r="AN204" s="41" t="str">
        <f t="shared" si="76"/>
        <v>-</v>
      </c>
      <c r="AO204" s="41" t="str">
        <f t="shared" si="77"/>
        <v>-</v>
      </c>
      <c r="AP204" s="41" t="str">
        <f t="shared" si="78"/>
        <v>-</v>
      </c>
      <c r="AQ204" s="39"/>
      <c r="AR204" s="39"/>
      <c r="AS204" s="39"/>
      <c r="AT204" s="30"/>
      <c r="AU204" s="26"/>
      <c r="AV204" s="1"/>
    </row>
    <row r="205" spans="1:48" ht="15" x14ac:dyDescent="0.25">
      <c r="A205" s="64">
        <v>23</v>
      </c>
      <c r="B205" s="64">
        <v>22</v>
      </c>
      <c r="C205" s="1" t="s">
        <v>764</v>
      </c>
      <c r="D205" s="29" t="s">
        <v>124</v>
      </c>
      <c r="E205" s="29">
        <v>151</v>
      </c>
      <c r="F205" s="27"/>
      <c r="G205" s="27"/>
      <c r="H205" s="27"/>
      <c r="I205" s="27"/>
      <c r="J205" s="27"/>
      <c r="K205" s="32">
        <f t="shared" si="66"/>
        <v>151</v>
      </c>
      <c r="L205" s="32" t="s">
        <v>1133</v>
      </c>
      <c r="M205" s="40"/>
      <c r="N205" s="33">
        <f t="shared" si="67"/>
        <v>151.01990000000001</v>
      </c>
      <c r="O205" s="32">
        <f t="shared" si="68"/>
        <v>1</v>
      </c>
      <c r="P205" s="32">
        <f t="shared" ca="1" si="69"/>
        <v>0</v>
      </c>
      <c r="Q205" s="34" t="s">
        <v>116</v>
      </c>
      <c r="R205" s="35">
        <f t="shared" si="70"/>
        <v>0</v>
      </c>
      <c r="S205" s="36">
        <f t="shared" si="71"/>
        <v>151.15099999999998</v>
      </c>
      <c r="T205" s="36">
        <f t="shared" si="72"/>
        <v>151.15100000000001</v>
      </c>
      <c r="U205" s="35">
        <f t="shared" si="73"/>
        <v>0</v>
      </c>
      <c r="V205" s="35">
        <f t="shared" si="74"/>
        <v>151.17090000000002</v>
      </c>
      <c r="W205" s="29">
        <v>151</v>
      </c>
      <c r="X205" s="27">
        <v>0</v>
      </c>
      <c r="Y205" s="27">
        <v>0</v>
      </c>
      <c r="Z205" s="27">
        <v>0</v>
      </c>
      <c r="AA205" s="27">
        <v>0</v>
      </c>
      <c r="AB205" s="27">
        <v>0</v>
      </c>
      <c r="AD205" s="37">
        <v>0</v>
      </c>
      <c r="AE205" s="37">
        <v>0</v>
      </c>
      <c r="AF205" s="37">
        <v>0</v>
      </c>
      <c r="AG205" s="37">
        <v>0</v>
      </c>
      <c r="AH205" s="37"/>
      <c r="AI205" s="38">
        <f t="shared" ca="1" si="75"/>
        <v>0</v>
      </c>
      <c r="AJ205" s="39">
        <v>1</v>
      </c>
      <c r="AK205" s="71">
        <v>151.13230000000001</v>
      </c>
      <c r="AL205" s="41">
        <v>151</v>
      </c>
      <c r="AM205" s="32">
        <v>302</v>
      </c>
      <c r="AN205" s="41" t="str">
        <f t="shared" si="76"/>
        <v>-</v>
      </c>
      <c r="AO205" s="41" t="str">
        <f t="shared" si="77"/>
        <v>-</v>
      </c>
      <c r="AP205" s="41" t="str">
        <f t="shared" si="78"/>
        <v>-</v>
      </c>
      <c r="AQ205" s="39"/>
      <c r="AR205" s="39"/>
      <c r="AS205" s="39"/>
      <c r="AT205" s="30"/>
      <c r="AU205" s="26"/>
      <c r="AV205" s="1"/>
    </row>
    <row r="206" spans="1:48" ht="15" x14ac:dyDescent="0.25">
      <c r="A206" s="64">
        <v>24</v>
      </c>
      <c r="B206" s="64">
        <v>23</v>
      </c>
      <c r="C206" s="1" t="s">
        <v>765</v>
      </c>
      <c r="D206" s="29" t="s">
        <v>24</v>
      </c>
      <c r="E206" s="29">
        <v>148</v>
      </c>
      <c r="F206" s="27"/>
      <c r="G206" s="27"/>
      <c r="H206" s="27"/>
      <c r="I206" s="27"/>
      <c r="J206" s="27"/>
      <c r="K206" s="32">
        <f t="shared" si="66"/>
        <v>148</v>
      </c>
      <c r="L206" s="32" t="s">
        <v>1133</v>
      </c>
      <c r="M206" s="40"/>
      <c r="N206" s="33">
        <f t="shared" si="67"/>
        <v>148.02000000000001</v>
      </c>
      <c r="O206" s="32">
        <f t="shared" si="68"/>
        <v>1</v>
      </c>
      <c r="P206" s="32">
        <f t="shared" ca="1" si="69"/>
        <v>0</v>
      </c>
      <c r="Q206" s="34" t="s">
        <v>116</v>
      </c>
      <c r="R206" s="35">
        <f t="shared" si="70"/>
        <v>0</v>
      </c>
      <c r="S206" s="36">
        <f t="shared" si="71"/>
        <v>148.148</v>
      </c>
      <c r="T206" s="36">
        <f t="shared" si="72"/>
        <v>148.148</v>
      </c>
      <c r="U206" s="35">
        <f t="shared" si="73"/>
        <v>0</v>
      </c>
      <c r="V206" s="35">
        <f t="shared" si="74"/>
        <v>148.16800000000001</v>
      </c>
      <c r="W206" s="29">
        <v>148</v>
      </c>
      <c r="X206" s="27">
        <v>0</v>
      </c>
      <c r="Y206" s="27">
        <v>0</v>
      </c>
      <c r="Z206" s="27">
        <v>0</v>
      </c>
      <c r="AA206" s="27">
        <v>0</v>
      </c>
      <c r="AB206" s="27">
        <v>0</v>
      </c>
      <c r="AD206" s="37">
        <v>0</v>
      </c>
      <c r="AE206" s="37">
        <v>0</v>
      </c>
      <c r="AF206" s="37">
        <v>0</v>
      </c>
      <c r="AG206" s="37">
        <v>0</v>
      </c>
      <c r="AH206" s="37"/>
      <c r="AI206" s="38">
        <f t="shared" ca="1" si="75"/>
        <v>0</v>
      </c>
      <c r="AJ206" s="39">
        <v>1</v>
      </c>
      <c r="AK206" s="71">
        <v>148.1292</v>
      </c>
      <c r="AL206" s="41">
        <v>148</v>
      </c>
      <c r="AM206" s="32">
        <v>296</v>
      </c>
      <c r="AN206" s="41" t="str">
        <f t="shared" si="76"/>
        <v>-</v>
      </c>
      <c r="AO206" s="41" t="str">
        <f t="shared" si="77"/>
        <v>-</v>
      </c>
      <c r="AP206" s="41" t="str">
        <f t="shared" si="78"/>
        <v>-</v>
      </c>
      <c r="AQ206" s="39"/>
      <c r="AR206" s="39"/>
      <c r="AS206" s="39"/>
      <c r="AT206" s="30"/>
      <c r="AU206" s="26"/>
      <c r="AV206" s="1"/>
    </row>
    <row r="207" spans="1:48" ht="15" x14ac:dyDescent="0.25">
      <c r="A207" s="64">
        <v>25</v>
      </c>
      <c r="B207" s="64">
        <v>24</v>
      </c>
      <c r="C207" s="1" t="s">
        <v>766</v>
      </c>
      <c r="D207" s="29" t="s">
        <v>63</v>
      </c>
      <c r="E207" s="29"/>
      <c r="F207" s="27"/>
      <c r="G207" s="27"/>
      <c r="H207" s="27">
        <v>142</v>
      </c>
      <c r="I207" s="27"/>
      <c r="J207" s="27"/>
      <c r="K207" s="32">
        <f t="shared" si="66"/>
        <v>142</v>
      </c>
      <c r="L207" s="32" t="s">
        <v>1133</v>
      </c>
      <c r="M207" s="40"/>
      <c r="N207" s="33">
        <f t="shared" si="67"/>
        <v>142.02010000000001</v>
      </c>
      <c r="O207" s="32">
        <f t="shared" si="68"/>
        <v>1</v>
      </c>
      <c r="P207" s="32">
        <f t="shared" ca="1" si="69"/>
        <v>0</v>
      </c>
      <c r="Q207" s="34" t="s">
        <v>116</v>
      </c>
      <c r="R207" s="35">
        <f t="shared" si="70"/>
        <v>0</v>
      </c>
      <c r="S207" s="36">
        <f t="shared" si="71"/>
        <v>142.142</v>
      </c>
      <c r="T207" s="36">
        <f t="shared" si="72"/>
        <v>142.142</v>
      </c>
      <c r="U207" s="35">
        <f t="shared" si="73"/>
        <v>0</v>
      </c>
      <c r="V207" s="35">
        <f t="shared" si="74"/>
        <v>142.16210000000001</v>
      </c>
      <c r="W207" s="29">
        <v>142</v>
      </c>
      <c r="X207" s="27">
        <v>0</v>
      </c>
      <c r="Y207" s="27">
        <v>0</v>
      </c>
      <c r="Z207" s="27">
        <v>0</v>
      </c>
      <c r="AA207" s="27">
        <v>0</v>
      </c>
      <c r="AB207" s="27">
        <v>0</v>
      </c>
      <c r="AD207" s="37">
        <v>0</v>
      </c>
      <c r="AE207" s="37">
        <v>0</v>
      </c>
      <c r="AF207" s="37">
        <v>0</v>
      </c>
      <c r="AG207" s="37">
        <v>0</v>
      </c>
      <c r="AH207" s="37"/>
      <c r="AI207" s="38">
        <f t="shared" ca="1" si="75"/>
        <v>0</v>
      </c>
      <c r="AJ207" s="39">
        <v>1</v>
      </c>
      <c r="AK207" s="71">
        <v>141.98251999999999</v>
      </c>
      <c r="AL207" s="41">
        <v>142</v>
      </c>
      <c r="AM207" s="32">
        <v>284</v>
      </c>
      <c r="AN207" s="41" t="str">
        <f t="shared" si="76"/>
        <v>-</v>
      </c>
      <c r="AO207" s="41" t="str">
        <f t="shared" si="77"/>
        <v>-</v>
      </c>
      <c r="AP207" s="41" t="str">
        <f t="shared" si="78"/>
        <v>-</v>
      </c>
      <c r="AQ207" s="39"/>
      <c r="AR207" s="39"/>
      <c r="AS207" s="39"/>
      <c r="AT207" s="30"/>
      <c r="AU207" s="26"/>
      <c r="AV207" s="1"/>
    </row>
    <row r="208" spans="1:48" ht="15" x14ac:dyDescent="0.25">
      <c r="A208" s="64">
        <v>26</v>
      </c>
      <c r="B208" s="64">
        <v>25</v>
      </c>
      <c r="C208" s="1" t="s">
        <v>767</v>
      </c>
      <c r="D208" s="29" t="s">
        <v>144</v>
      </c>
      <c r="E208" s="29">
        <v>121</v>
      </c>
      <c r="F208" s="27"/>
      <c r="G208" s="27"/>
      <c r="H208" s="27"/>
      <c r="I208" s="27"/>
      <c r="J208" s="27"/>
      <c r="K208" s="32">
        <f t="shared" si="66"/>
        <v>121</v>
      </c>
      <c r="L208" s="32" t="s">
        <v>1133</v>
      </c>
      <c r="M208" s="40"/>
      <c r="N208" s="33">
        <f t="shared" si="67"/>
        <v>121.0202</v>
      </c>
      <c r="O208" s="32">
        <f t="shared" si="68"/>
        <v>1</v>
      </c>
      <c r="P208" s="32">
        <f t="shared" ca="1" si="69"/>
        <v>0</v>
      </c>
      <c r="Q208" s="34" t="s">
        <v>116</v>
      </c>
      <c r="R208" s="35">
        <f t="shared" si="70"/>
        <v>0</v>
      </c>
      <c r="S208" s="36">
        <f t="shared" si="71"/>
        <v>121.12099999999998</v>
      </c>
      <c r="T208" s="36">
        <f t="shared" si="72"/>
        <v>121.121</v>
      </c>
      <c r="U208" s="35">
        <f t="shared" si="73"/>
        <v>0</v>
      </c>
      <c r="V208" s="35">
        <f t="shared" si="74"/>
        <v>121.1412</v>
      </c>
      <c r="W208" s="29">
        <v>121</v>
      </c>
      <c r="X208" s="27">
        <v>0</v>
      </c>
      <c r="Y208" s="27">
        <v>0</v>
      </c>
      <c r="Z208" s="27">
        <v>0</v>
      </c>
      <c r="AA208" s="27">
        <v>0</v>
      </c>
      <c r="AB208" s="27">
        <v>0</v>
      </c>
      <c r="AD208" s="37">
        <v>0</v>
      </c>
      <c r="AE208" s="37">
        <v>0</v>
      </c>
      <c r="AF208" s="37">
        <v>0</v>
      </c>
      <c r="AG208" s="37">
        <v>0</v>
      </c>
      <c r="AH208" s="37"/>
      <c r="AI208" s="38">
        <f t="shared" ca="1" si="75"/>
        <v>0</v>
      </c>
      <c r="AJ208" s="39">
        <v>1</v>
      </c>
      <c r="AK208" s="71">
        <v>121.1019</v>
      </c>
      <c r="AL208" s="41">
        <v>121</v>
      </c>
      <c r="AM208" s="32">
        <v>242</v>
      </c>
      <c r="AN208" s="41" t="str">
        <f t="shared" si="76"/>
        <v>-</v>
      </c>
      <c r="AO208" s="41" t="str">
        <f t="shared" si="77"/>
        <v>-</v>
      </c>
      <c r="AP208" s="41" t="str">
        <f t="shared" si="78"/>
        <v>-</v>
      </c>
      <c r="AQ208" s="39"/>
      <c r="AR208" s="39"/>
      <c r="AS208" s="39"/>
      <c r="AT208" s="30"/>
      <c r="AU208" s="26"/>
      <c r="AV208" s="1"/>
    </row>
    <row r="209" spans="1:48" ht="15" x14ac:dyDescent="0.25">
      <c r="A209" s="64">
        <v>27</v>
      </c>
      <c r="B209" s="64">
        <v>26</v>
      </c>
      <c r="C209" s="1" t="s">
        <v>768</v>
      </c>
      <c r="D209" s="29" t="s">
        <v>124</v>
      </c>
      <c r="E209" s="29"/>
      <c r="F209" s="27"/>
      <c r="G209" s="27">
        <v>94</v>
      </c>
      <c r="H209" s="27"/>
      <c r="I209" s="27"/>
      <c r="J209" s="27"/>
      <c r="K209" s="32">
        <f t="shared" si="66"/>
        <v>94</v>
      </c>
      <c r="L209" s="32" t="s">
        <v>1133</v>
      </c>
      <c r="M209" s="40"/>
      <c r="N209" s="33">
        <f t="shared" si="67"/>
        <v>94.020300000000006</v>
      </c>
      <c r="O209" s="32">
        <f t="shared" si="68"/>
        <v>1</v>
      </c>
      <c r="P209" s="32">
        <f t="shared" ca="1" si="69"/>
        <v>0</v>
      </c>
      <c r="Q209" s="34" t="s">
        <v>116</v>
      </c>
      <c r="R209" s="35">
        <f t="shared" si="70"/>
        <v>0</v>
      </c>
      <c r="S209" s="36">
        <f t="shared" si="71"/>
        <v>94.093999999999994</v>
      </c>
      <c r="T209" s="36">
        <f t="shared" si="72"/>
        <v>94.093999999999994</v>
      </c>
      <c r="U209" s="35">
        <f t="shared" si="73"/>
        <v>0</v>
      </c>
      <c r="V209" s="35">
        <f t="shared" si="74"/>
        <v>94.1143</v>
      </c>
      <c r="W209" s="29">
        <v>94</v>
      </c>
      <c r="X209" s="27">
        <v>0</v>
      </c>
      <c r="Y209" s="27">
        <v>0</v>
      </c>
      <c r="Z209" s="27">
        <v>0</v>
      </c>
      <c r="AA209" s="27">
        <v>0</v>
      </c>
      <c r="AB209" s="27">
        <v>0</v>
      </c>
      <c r="AD209" s="37">
        <v>0</v>
      </c>
      <c r="AE209" s="37">
        <v>0</v>
      </c>
      <c r="AF209" s="37">
        <v>0</v>
      </c>
      <c r="AG209" s="37">
        <v>0</v>
      </c>
      <c r="AH209" s="37"/>
      <c r="AI209" s="38">
        <f t="shared" ca="1" si="75"/>
        <v>94</v>
      </c>
      <c r="AJ209" s="39">
        <v>1</v>
      </c>
      <c r="AK209" s="71">
        <v>93.981639999999999</v>
      </c>
      <c r="AL209" s="41">
        <v>94</v>
      </c>
      <c r="AM209" s="32">
        <v>188</v>
      </c>
      <c r="AN209" s="41" t="str">
        <f t="shared" si="76"/>
        <v>-</v>
      </c>
      <c r="AO209" s="41" t="str">
        <f t="shared" si="77"/>
        <v>-</v>
      </c>
      <c r="AP209" s="41" t="str">
        <f t="shared" si="78"/>
        <v>-</v>
      </c>
      <c r="AQ209" s="39"/>
      <c r="AR209" s="39"/>
      <c r="AS209" s="39"/>
      <c r="AT209" s="30"/>
      <c r="AU209" s="26"/>
      <c r="AV209" s="1"/>
    </row>
    <row r="210" spans="1:48" ht="15" x14ac:dyDescent="0.25">
      <c r="A210" s="64">
        <v>28</v>
      </c>
      <c r="B210" s="64">
        <v>27</v>
      </c>
      <c r="C210" s="1" t="s">
        <v>769</v>
      </c>
      <c r="D210" s="29" t="s">
        <v>24</v>
      </c>
      <c r="E210" s="29"/>
      <c r="F210" s="27"/>
      <c r="G210" s="27">
        <v>83</v>
      </c>
      <c r="H210" s="27"/>
      <c r="I210" s="27"/>
      <c r="J210" s="27"/>
      <c r="K210" s="32">
        <f t="shared" si="66"/>
        <v>83</v>
      </c>
      <c r="L210" s="32" t="s">
        <v>1133</v>
      </c>
      <c r="M210" s="40"/>
      <c r="N210" s="33">
        <f t="shared" si="67"/>
        <v>83.020399999999995</v>
      </c>
      <c r="O210" s="32">
        <f t="shared" si="68"/>
        <v>1</v>
      </c>
      <c r="P210" s="32">
        <f t="shared" ca="1" si="69"/>
        <v>0</v>
      </c>
      <c r="Q210" s="34" t="s">
        <v>116</v>
      </c>
      <c r="R210" s="35">
        <f t="shared" si="70"/>
        <v>0</v>
      </c>
      <c r="S210" s="36">
        <f t="shared" si="71"/>
        <v>83.082999999999984</v>
      </c>
      <c r="T210" s="36">
        <f t="shared" si="72"/>
        <v>83.082999999999998</v>
      </c>
      <c r="U210" s="35">
        <f t="shared" si="73"/>
        <v>0</v>
      </c>
      <c r="V210" s="35">
        <f t="shared" si="74"/>
        <v>83.103399999999993</v>
      </c>
      <c r="W210" s="29">
        <v>83</v>
      </c>
      <c r="X210" s="27">
        <v>0</v>
      </c>
      <c r="Y210" s="27">
        <v>0</v>
      </c>
      <c r="Z210" s="27">
        <v>0</v>
      </c>
      <c r="AA210" s="27">
        <v>0</v>
      </c>
      <c r="AB210" s="27">
        <v>0</v>
      </c>
      <c r="AD210" s="37">
        <v>0</v>
      </c>
      <c r="AE210" s="37">
        <v>0</v>
      </c>
      <c r="AF210" s="37">
        <v>0</v>
      </c>
      <c r="AG210" s="37">
        <v>0</v>
      </c>
      <c r="AH210" s="37"/>
      <c r="AI210" s="38">
        <f t="shared" ca="1" si="75"/>
        <v>83</v>
      </c>
      <c r="AJ210" s="39">
        <v>1</v>
      </c>
      <c r="AK210" s="71">
        <v>82.981429999999989</v>
      </c>
      <c r="AL210" s="41">
        <v>83</v>
      </c>
      <c r="AM210" s="32">
        <v>166</v>
      </c>
      <c r="AN210" s="41" t="str">
        <f t="shared" si="76"/>
        <v>-</v>
      </c>
      <c r="AO210" s="41" t="str">
        <f t="shared" si="77"/>
        <v>-</v>
      </c>
      <c r="AP210" s="41" t="str">
        <f t="shared" si="78"/>
        <v>-</v>
      </c>
      <c r="AQ210" s="39"/>
      <c r="AR210" s="39"/>
      <c r="AS210" s="39"/>
      <c r="AT210" s="30"/>
      <c r="AU210" s="26"/>
      <c r="AV210" s="1"/>
    </row>
    <row r="211" spans="1:48" ht="15" x14ac:dyDescent="0.25">
      <c r="A211" s="64">
        <v>29</v>
      </c>
      <c r="B211" s="64">
        <v>28</v>
      </c>
      <c r="C211" s="1" t="s">
        <v>770</v>
      </c>
      <c r="D211" s="29" t="s">
        <v>52</v>
      </c>
      <c r="E211" s="29"/>
      <c r="F211" s="27">
        <v>77</v>
      </c>
      <c r="G211" s="27"/>
      <c r="H211" s="27"/>
      <c r="I211" s="27"/>
      <c r="J211" s="27"/>
      <c r="K211" s="32">
        <f t="shared" si="66"/>
        <v>77</v>
      </c>
      <c r="L211" s="32" t="s">
        <v>1133</v>
      </c>
      <c r="M211" s="40"/>
      <c r="N211" s="33">
        <f t="shared" si="67"/>
        <v>77.020499999999998</v>
      </c>
      <c r="O211" s="32">
        <f t="shared" si="68"/>
        <v>1</v>
      </c>
      <c r="P211" s="32">
        <f t="shared" ca="1" si="69"/>
        <v>0</v>
      </c>
      <c r="Q211" s="34" t="s">
        <v>116</v>
      </c>
      <c r="R211" s="35">
        <f t="shared" si="70"/>
        <v>0</v>
      </c>
      <c r="S211" s="36">
        <f t="shared" si="71"/>
        <v>77.076999999999998</v>
      </c>
      <c r="T211" s="36">
        <f t="shared" si="72"/>
        <v>77.076999999999998</v>
      </c>
      <c r="U211" s="35">
        <f t="shared" si="73"/>
        <v>0</v>
      </c>
      <c r="V211" s="35">
        <f t="shared" si="74"/>
        <v>77.097499999999997</v>
      </c>
      <c r="W211" s="29">
        <v>77</v>
      </c>
      <c r="X211" s="27">
        <v>0</v>
      </c>
      <c r="Y211" s="27">
        <v>0</v>
      </c>
      <c r="Z211" s="27">
        <v>0</v>
      </c>
      <c r="AA211" s="27">
        <v>0</v>
      </c>
      <c r="AB211" s="27">
        <v>0</v>
      </c>
      <c r="AD211" s="37">
        <v>0</v>
      </c>
      <c r="AE211" s="37">
        <v>0</v>
      </c>
      <c r="AF211" s="37">
        <v>0</v>
      </c>
      <c r="AG211" s="37">
        <v>0</v>
      </c>
      <c r="AH211" s="37"/>
      <c r="AI211" s="38">
        <f t="shared" ca="1" si="75"/>
        <v>0</v>
      </c>
      <c r="AJ211" s="39">
        <v>1</v>
      </c>
      <c r="AK211" s="71">
        <v>76.988200000000006</v>
      </c>
      <c r="AL211" s="41">
        <v>77</v>
      </c>
      <c r="AM211" s="32">
        <v>154</v>
      </c>
      <c r="AN211" s="41" t="str">
        <f t="shared" si="76"/>
        <v>-</v>
      </c>
      <c r="AO211" s="41" t="str">
        <f t="shared" si="77"/>
        <v>-</v>
      </c>
      <c r="AP211" s="41" t="str">
        <f t="shared" si="78"/>
        <v>-</v>
      </c>
      <c r="AQ211" s="39"/>
      <c r="AR211" s="39"/>
      <c r="AS211" s="39"/>
      <c r="AT211" s="30"/>
      <c r="AU211" s="26"/>
      <c r="AV211" s="1"/>
    </row>
    <row r="212" spans="1:48" ht="3" customHeight="1" x14ac:dyDescent="0.2">
      <c r="D212" s="56"/>
      <c r="E212" s="56"/>
      <c r="F212" s="56"/>
      <c r="G212" s="56"/>
      <c r="H212" s="56"/>
      <c r="I212" s="56"/>
      <c r="J212" s="56"/>
      <c r="K212" s="32"/>
      <c r="L212" s="27"/>
      <c r="M212" s="27"/>
      <c r="N212" s="42"/>
      <c r="O212" s="27"/>
      <c r="P212" s="27"/>
      <c r="R212" s="62"/>
      <c r="S212" s="62"/>
      <c r="T212" s="62"/>
      <c r="U212" s="62"/>
      <c r="V212" s="35"/>
      <c r="W212" s="62"/>
      <c r="X212" s="62"/>
      <c r="Y212" s="62"/>
      <c r="Z212" s="62"/>
      <c r="AA212" s="62"/>
      <c r="AB212" s="62"/>
      <c r="AJ212" s="26"/>
      <c r="AK212" s="26"/>
      <c r="AM212" s="26"/>
      <c r="AN212" s="41"/>
      <c r="AO212" s="41"/>
      <c r="AP212" s="41"/>
      <c r="AQ212" s="41"/>
      <c r="AR212" s="41"/>
      <c r="AS212" s="41"/>
      <c r="AT212" s="30"/>
      <c r="AU212" s="26"/>
      <c r="AV212" s="1"/>
    </row>
    <row r="213" spans="1:48" x14ac:dyDescent="0.2">
      <c r="D213" s="27"/>
      <c r="E213" s="27"/>
      <c r="F213" s="27"/>
      <c r="G213" s="27"/>
      <c r="H213" s="27"/>
      <c r="I213" s="27"/>
      <c r="J213" s="27"/>
      <c r="K213" s="32"/>
      <c r="L213" s="27"/>
      <c r="M213" s="27"/>
      <c r="N213" s="42"/>
      <c r="O213" s="27"/>
      <c r="P213" s="27"/>
      <c r="R213" s="65"/>
      <c r="S213" s="65"/>
      <c r="T213" s="65"/>
      <c r="U213" s="65"/>
      <c r="V213" s="35"/>
      <c r="W213" s="65"/>
      <c r="X213" s="65"/>
      <c r="Y213" s="65"/>
      <c r="Z213" s="65"/>
      <c r="AA213" s="65"/>
      <c r="AB213" s="65"/>
      <c r="AJ213" s="26"/>
      <c r="AK213" s="26"/>
      <c r="AM213" s="26"/>
      <c r="AN213" s="41"/>
      <c r="AO213" s="41"/>
      <c r="AP213" s="41"/>
      <c r="AQ213" s="41"/>
      <c r="AR213" s="41"/>
      <c r="AS213" s="41"/>
      <c r="AT213" s="30"/>
      <c r="AU213" s="26"/>
      <c r="AV213" s="1"/>
    </row>
    <row r="214" spans="1:48" ht="15" x14ac:dyDescent="0.25">
      <c r="A214" s="63"/>
      <c r="B214" s="63"/>
      <c r="C214" s="26" t="s">
        <v>193</v>
      </c>
      <c r="D214" s="27"/>
      <c r="E214" s="27"/>
      <c r="F214" s="27"/>
      <c r="G214" s="27"/>
      <c r="H214" s="27"/>
      <c r="I214" s="27"/>
      <c r="J214" s="27"/>
      <c r="K214" s="32"/>
      <c r="L214" s="27"/>
      <c r="M214" s="27"/>
      <c r="N214" s="42"/>
      <c r="O214" s="27"/>
      <c r="P214" s="27"/>
      <c r="Q214" s="56" t="str">
        <f>C214</f>
        <v>F60</v>
      </c>
      <c r="R214" s="62"/>
      <c r="S214" s="62"/>
      <c r="T214" s="62"/>
      <c r="U214" s="62"/>
      <c r="V214" s="35"/>
      <c r="W214" s="65"/>
      <c r="X214" s="62"/>
      <c r="Y214" s="62"/>
      <c r="Z214" s="62"/>
      <c r="AA214" s="62"/>
      <c r="AB214" s="62"/>
      <c r="AJ214" s="26"/>
      <c r="AK214" s="26"/>
      <c r="AM214" s="26"/>
      <c r="AN214" s="41"/>
      <c r="AO214" s="41"/>
      <c r="AP214" s="41"/>
      <c r="AQ214" s="39">
        <v>595</v>
      </c>
      <c r="AR214" s="39">
        <v>575</v>
      </c>
      <c r="AS214" s="39">
        <v>493</v>
      </c>
      <c r="AT214" s="30"/>
      <c r="AU214" s="26"/>
      <c r="AV214" s="1"/>
    </row>
    <row r="215" spans="1:48" ht="15" x14ac:dyDescent="0.25">
      <c r="A215" s="64">
        <v>1</v>
      </c>
      <c r="B215" s="64">
        <v>1</v>
      </c>
      <c r="C215" s="1" t="s">
        <v>771</v>
      </c>
      <c r="D215" s="29" t="s">
        <v>85</v>
      </c>
      <c r="E215" s="29">
        <v>198</v>
      </c>
      <c r="F215" s="27">
        <v>199</v>
      </c>
      <c r="G215" s="27">
        <v>196</v>
      </c>
      <c r="H215" s="27">
        <v>198</v>
      </c>
      <c r="I215" s="27"/>
      <c r="J215" s="27"/>
      <c r="K215" s="32">
        <f t="shared" ref="K215:K244" si="79"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595</v>
      </c>
      <c r="L215" s="32" t="s">
        <v>1133</v>
      </c>
      <c r="M215" s="40" t="s">
        <v>194</v>
      </c>
      <c r="N215" s="33">
        <f t="shared" ref="N215:N244" si="80">K215+(ROW(K215)-ROW(K$6))/10000</f>
        <v>595.02089999999998</v>
      </c>
      <c r="O215" s="32">
        <f t="shared" ref="O215:O244" si="81">COUNT(E215:J215)</f>
        <v>4</v>
      </c>
      <c r="P215" s="32">
        <f t="shared" ref="P215:P244" ca="1" si="82">IF(AND(O215=1,OFFSET(D215,0,P$3)&gt;0),"Y",0)</f>
        <v>0</v>
      </c>
      <c r="Q215" s="34" t="s">
        <v>193</v>
      </c>
      <c r="R215" s="35">
        <f t="shared" ref="R215:R244" si="83">1-(Q215=Q214)</f>
        <v>0</v>
      </c>
      <c r="S215" s="36">
        <f t="shared" ref="S215:S244" si="84">IFERROR(LARGE(E215:J215,1),0)*1.001+IF($D$5&gt;=2,IFERROR(LARGE(E215:J215,2),0),0)*1.0001+IF($D$5&gt;=3,IFERROR(LARGE(E215:J215,3),0),0)*1.00001+IF($D$5&gt;=4,IFERROR(LARGE(E215:J215,4),0),0)*1.000001+IF($D$5&gt;=5,IFERROR(LARGE(E215:J215,5),0),0)*1.0000001+IF($D$5&gt;=6,IFERROR(LARGE(E215:J215,6),0),0)*1.00000001</f>
        <v>595.22077999999999</v>
      </c>
      <c r="T215" s="36">
        <f t="shared" ref="T215:T244" si="85">K215+W215/1000+IF($D$5&gt;=2,X215/10000,0)+IF($D$5&gt;=3,Y215/100000,0)+IF($D$5&gt;=4,Z215/1000000,0)+IF($D$5&gt;=5,AA215/10000000,0)+IF($D$5&gt;=6,AB215/100000000,0)</f>
        <v>595.22077999999999</v>
      </c>
      <c r="U215" s="35">
        <f t="shared" ref="U215:U244" si="86">1-(S215=T215)</f>
        <v>0</v>
      </c>
      <c r="V215" s="35">
        <f t="shared" ref="V215:V244" si="87">N215+W215/1000+X215/10000+Y215/100000+Z215/1000000+AA215/10000000+AB215/100000000</f>
        <v>595.24187599999993</v>
      </c>
      <c r="W215" s="29">
        <v>199</v>
      </c>
      <c r="X215" s="27">
        <v>198</v>
      </c>
      <c r="Y215" s="27">
        <v>198</v>
      </c>
      <c r="Z215" s="27">
        <v>196</v>
      </c>
      <c r="AA215" s="27">
        <v>0</v>
      </c>
      <c r="AB215" s="27">
        <v>0</v>
      </c>
      <c r="AD215" s="37">
        <v>0</v>
      </c>
      <c r="AE215" s="37">
        <v>0</v>
      </c>
      <c r="AF215" s="37">
        <v>0</v>
      </c>
      <c r="AG215" s="37">
        <v>0</v>
      </c>
      <c r="AH215" s="37"/>
      <c r="AI215" s="38">
        <f t="shared" ref="AI215:AI244" ca="1" si="88">OFFSET(E215,0,AI$5-1)</f>
        <v>196</v>
      </c>
      <c r="AJ215" s="39">
        <v>4</v>
      </c>
      <c r="AK215" s="71">
        <v>595.20017599999994</v>
      </c>
      <c r="AL215" s="41">
        <v>199</v>
      </c>
      <c r="AM215" s="32">
        <v>596</v>
      </c>
      <c r="AN215" s="41" t="str">
        <f t="shared" ref="AN215:AN244" si="89">IF(AND($AD215="Query O/s",AQ215&lt;&gt;""),AQ215,"-")</f>
        <v>-</v>
      </c>
      <c r="AO215" s="41" t="str">
        <f t="shared" ref="AO215:AO244" si="90">IF(AND($AD215="Query O/s",AR215&lt;&gt;""),AR215,"-")</f>
        <v>-</v>
      </c>
      <c r="AP215" s="41" t="str">
        <f t="shared" ref="AP215:AP244" si="91">IF(AND($AD215="Query O/s",AS215&lt;&gt;""),AS215,"-")</f>
        <v>-</v>
      </c>
      <c r="AQ215" s="39" t="s">
        <v>194</v>
      </c>
      <c r="AR215" s="39"/>
      <c r="AS215" s="39"/>
      <c r="AT215" s="30"/>
      <c r="AU215" s="26"/>
      <c r="AV215" s="1"/>
    </row>
    <row r="216" spans="1:48" ht="15" x14ac:dyDescent="0.25">
      <c r="A216" s="64">
        <v>2</v>
      </c>
      <c r="B216" s="64">
        <v>2</v>
      </c>
      <c r="C216" s="1" t="s">
        <v>772</v>
      </c>
      <c r="D216" s="29" t="s">
        <v>34</v>
      </c>
      <c r="E216" s="29">
        <v>193</v>
      </c>
      <c r="F216" s="27">
        <v>194</v>
      </c>
      <c r="G216" s="27">
        <v>188</v>
      </c>
      <c r="H216" s="27"/>
      <c r="I216" s="27"/>
      <c r="J216" s="27"/>
      <c r="K216" s="32">
        <f t="shared" si="79"/>
        <v>575</v>
      </c>
      <c r="L216" s="32" t="s">
        <v>1133</v>
      </c>
      <c r="M216" s="40" t="s">
        <v>221</v>
      </c>
      <c r="N216" s="33">
        <f t="shared" si="80"/>
        <v>575.02099999999996</v>
      </c>
      <c r="O216" s="32">
        <f t="shared" si="81"/>
        <v>3</v>
      </c>
      <c r="P216" s="32">
        <f t="shared" ca="1" si="82"/>
        <v>0</v>
      </c>
      <c r="Q216" s="34" t="s">
        <v>193</v>
      </c>
      <c r="R216" s="35">
        <f t="shared" si="83"/>
        <v>0</v>
      </c>
      <c r="S216" s="36">
        <f t="shared" si="84"/>
        <v>575.21518000000003</v>
      </c>
      <c r="T216" s="36">
        <f t="shared" si="85"/>
        <v>575.21518000000003</v>
      </c>
      <c r="U216" s="35">
        <f t="shared" si="86"/>
        <v>0</v>
      </c>
      <c r="V216" s="35">
        <f t="shared" si="87"/>
        <v>575.23617999999999</v>
      </c>
      <c r="W216" s="29">
        <v>194</v>
      </c>
      <c r="X216" s="27">
        <v>193</v>
      </c>
      <c r="Y216" s="27">
        <v>188</v>
      </c>
      <c r="Z216" s="27">
        <v>0</v>
      </c>
      <c r="AA216" s="27">
        <v>0</v>
      </c>
      <c r="AB216" s="27">
        <v>0</v>
      </c>
      <c r="AD216" s="37">
        <v>0</v>
      </c>
      <c r="AE216" s="37">
        <v>0</v>
      </c>
      <c r="AF216" s="37">
        <v>0</v>
      </c>
      <c r="AG216" s="37">
        <v>0</v>
      </c>
      <c r="AH216" s="37"/>
      <c r="AI216" s="38">
        <f t="shared" ca="1" si="88"/>
        <v>188</v>
      </c>
      <c r="AJ216" s="39">
        <v>3</v>
      </c>
      <c r="AK216" s="71">
        <v>575.19428000000005</v>
      </c>
      <c r="AL216" s="41">
        <v>194</v>
      </c>
      <c r="AM216" s="32">
        <v>581</v>
      </c>
      <c r="AN216" s="41" t="str">
        <f t="shared" si="89"/>
        <v>-</v>
      </c>
      <c r="AO216" s="41" t="str">
        <f t="shared" si="90"/>
        <v>-</v>
      </c>
      <c r="AP216" s="41" t="str">
        <f t="shared" si="91"/>
        <v>-</v>
      </c>
      <c r="AQ216" s="39"/>
      <c r="AR216" s="39" t="s">
        <v>221</v>
      </c>
      <c r="AS216" s="39"/>
      <c r="AT216" s="30"/>
      <c r="AU216" s="26"/>
      <c r="AV216" s="1"/>
    </row>
    <row r="217" spans="1:48" ht="15" x14ac:dyDescent="0.25">
      <c r="A217" s="64">
        <v>3</v>
      </c>
      <c r="B217" s="64">
        <v>3</v>
      </c>
      <c r="C217" s="1" t="s">
        <v>192</v>
      </c>
      <c r="D217" s="29" t="s">
        <v>34</v>
      </c>
      <c r="E217" s="29">
        <v>159</v>
      </c>
      <c r="F217" s="27">
        <v>172</v>
      </c>
      <c r="G217" s="27">
        <v>152</v>
      </c>
      <c r="H217" s="27">
        <v>162</v>
      </c>
      <c r="I217" s="27">
        <v>173</v>
      </c>
      <c r="J217" s="27"/>
      <c r="K217" s="32">
        <f t="shared" si="79"/>
        <v>507</v>
      </c>
      <c r="L217" s="32" t="s">
        <v>1133</v>
      </c>
      <c r="M217" s="40" t="s">
        <v>773</v>
      </c>
      <c r="N217" s="33">
        <f t="shared" si="80"/>
        <v>507.02109999999999</v>
      </c>
      <c r="O217" s="32">
        <f t="shared" si="81"/>
        <v>5</v>
      </c>
      <c r="P217" s="32">
        <f t="shared" ca="1" si="82"/>
        <v>0</v>
      </c>
      <c r="Q217" s="34" t="s">
        <v>193</v>
      </c>
      <c r="R217" s="35">
        <f t="shared" si="83"/>
        <v>0</v>
      </c>
      <c r="S217" s="36">
        <f t="shared" si="84"/>
        <v>507.19182000000001</v>
      </c>
      <c r="T217" s="36">
        <f t="shared" si="85"/>
        <v>507.19182000000001</v>
      </c>
      <c r="U217" s="35">
        <f t="shared" si="86"/>
        <v>0</v>
      </c>
      <c r="V217" s="35">
        <f t="shared" si="87"/>
        <v>507.2130942</v>
      </c>
      <c r="W217" s="29">
        <v>173</v>
      </c>
      <c r="X217" s="27">
        <v>172</v>
      </c>
      <c r="Y217" s="27">
        <v>162</v>
      </c>
      <c r="Z217" s="27">
        <v>159</v>
      </c>
      <c r="AA217" s="27">
        <v>152</v>
      </c>
      <c r="AB217" s="27">
        <v>0</v>
      </c>
      <c r="AD217" s="37">
        <v>0</v>
      </c>
      <c r="AE217" s="37">
        <v>0</v>
      </c>
      <c r="AF217" s="37">
        <v>0</v>
      </c>
      <c r="AG217" s="37">
        <v>0</v>
      </c>
      <c r="AH217" s="37"/>
      <c r="AI217" s="38">
        <f t="shared" ca="1" si="88"/>
        <v>152</v>
      </c>
      <c r="AJ217" s="39">
        <v>4</v>
      </c>
      <c r="AK217" s="71">
        <v>493.157872</v>
      </c>
      <c r="AL217" s="41">
        <v>172</v>
      </c>
      <c r="AM217" s="32">
        <v>506</v>
      </c>
      <c r="AN217" s="41" t="str">
        <f t="shared" si="89"/>
        <v>-</v>
      </c>
      <c r="AO217" s="41" t="str">
        <f t="shared" si="90"/>
        <v>-</v>
      </c>
      <c r="AP217" s="41" t="str">
        <f t="shared" si="91"/>
        <v>-</v>
      </c>
      <c r="AQ217" s="39"/>
      <c r="AR217" s="39"/>
      <c r="AS217" s="39" t="s">
        <v>773</v>
      </c>
      <c r="AT217" s="30"/>
      <c r="AU217" s="26"/>
      <c r="AV217" s="1"/>
    </row>
    <row r="218" spans="1:48" ht="15" x14ac:dyDescent="0.25">
      <c r="A218" s="64">
        <v>4</v>
      </c>
      <c r="B218" s="64">
        <v>4</v>
      </c>
      <c r="C218" s="1" t="s">
        <v>220</v>
      </c>
      <c r="D218" s="29" t="s">
        <v>52</v>
      </c>
      <c r="E218" s="29"/>
      <c r="F218" s="27">
        <v>130</v>
      </c>
      <c r="G218" s="27">
        <v>137</v>
      </c>
      <c r="H218" s="27">
        <v>149</v>
      </c>
      <c r="I218" s="27">
        <v>161</v>
      </c>
      <c r="J218" s="27"/>
      <c r="K218" s="32">
        <f t="shared" si="79"/>
        <v>447</v>
      </c>
      <c r="L218" s="32" t="s">
        <v>1133</v>
      </c>
      <c r="M218" s="40" t="s">
        <v>774</v>
      </c>
      <c r="N218" s="33">
        <f t="shared" si="80"/>
        <v>447.02120000000002</v>
      </c>
      <c r="O218" s="32">
        <f t="shared" si="81"/>
        <v>4</v>
      </c>
      <c r="P218" s="32">
        <f t="shared" ca="1" si="82"/>
        <v>0</v>
      </c>
      <c r="Q218" s="34" t="s">
        <v>193</v>
      </c>
      <c r="R218" s="35">
        <f t="shared" si="83"/>
        <v>0</v>
      </c>
      <c r="S218" s="36">
        <f t="shared" si="84"/>
        <v>447.17726999999996</v>
      </c>
      <c r="T218" s="36">
        <f t="shared" si="85"/>
        <v>447.17727000000002</v>
      </c>
      <c r="U218" s="35">
        <f t="shared" si="86"/>
        <v>0</v>
      </c>
      <c r="V218" s="35">
        <f t="shared" si="87"/>
        <v>447.19860000000006</v>
      </c>
      <c r="W218" s="29">
        <v>161</v>
      </c>
      <c r="X218" s="27">
        <v>149</v>
      </c>
      <c r="Y218" s="27">
        <v>137</v>
      </c>
      <c r="Z218" s="27">
        <v>130</v>
      </c>
      <c r="AA218" s="27">
        <v>0</v>
      </c>
      <c r="AB218" s="27">
        <v>0</v>
      </c>
      <c r="AD218" s="37">
        <v>0</v>
      </c>
      <c r="AE218" s="37">
        <v>0</v>
      </c>
      <c r="AF218" s="37">
        <v>0</v>
      </c>
      <c r="AG218" s="37">
        <v>0</v>
      </c>
      <c r="AH218" s="37"/>
      <c r="AI218" s="38">
        <f t="shared" ca="1" si="88"/>
        <v>137</v>
      </c>
      <c r="AJ218" s="39">
        <v>3</v>
      </c>
      <c r="AK218" s="71">
        <v>415.99442699999997</v>
      </c>
      <c r="AL218" s="41">
        <v>149</v>
      </c>
      <c r="AM218" s="32">
        <v>435</v>
      </c>
      <c r="AN218" s="41" t="str">
        <f t="shared" si="89"/>
        <v>-</v>
      </c>
      <c r="AO218" s="41" t="str">
        <f t="shared" si="90"/>
        <v>-</v>
      </c>
      <c r="AP218" s="41" t="str">
        <f t="shared" si="91"/>
        <v>-</v>
      </c>
      <c r="AQ218" s="39"/>
      <c r="AR218" s="39"/>
      <c r="AS218" s="39"/>
      <c r="AT218" s="30"/>
      <c r="AU218" s="26"/>
      <c r="AV218" s="1"/>
    </row>
    <row r="219" spans="1:48" ht="15" x14ac:dyDescent="0.25">
      <c r="A219" s="64">
        <v>5</v>
      </c>
      <c r="B219" s="64">
        <v>5</v>
      </c>
      <c r="C219" s="1" t="s">
        <v>231</v>
      </c>
      <c r="D219" s="29" t="s">
        <v>24</v>
      </c>
      <c r="E219" s="29">
        <v>141</v>
      </c>
      <c r="F219" s="27">
        <v>135</v>
      </c>
      <c r="G219" s="27">
        <v>112</v>
      </c>
      <c r="H219" s="27"/>
      <c r="I219" s="27">
        <v>155</v>
      </c>
      <c r="J219" s="27"/>
      <c r="K219" s="32">
        <f t="shared" si="79"/>
        <v>431</v>
      </c>
      <c r="L219" s="32" t="s">
        <v>1133</v>
      </c>
      <c r="M219" s="40"/>
      <c r="N219" s="33">
        <f t="shared" si="80"/>
        <v>431.0213</v>
      </c>
      <c r="O219" s="32">
        <f t="shared" si="81"/>
        <v>4</v>
      </c>
      <c r="P219" s="32">
        <f t="shared" ca="1" si="82"/>
        <v>0</v>
      </c>
      <c r="Q219" s="34" t="s">
        <v>193</v>
      </c>
      <c r="R219" s="35">
        <f t="shared" si="83"/>
        <v>0</v>
      </c>
      <c r="S219" s="36">
        <f t="shared" si="84"/>
        <v>431.17044999999996</v>
      </c>
      <c r="T219" s="36">
        <f t="shared" si="85"/>
        <v>431.17044999999996</v>
      </c>
      <c r="U219" s="35">
        <f t="shared" si="86"/>
        <v>0</v>
      </c>
      <c r="V219" s="35">
        <f t="shared" si="87"/>
        <v>431.19186199999996</v>
      </c>
      <c r="W219" s="29">
        <v>155</v>
      </c>
      <c r="X219" s="27">
        <v>141</v>
      </c>
      <c r="Y219" s="27">
        <v>135</v>
      </c>
      <c r="Z219" s="27">
        <v>112</v>
      </c>
      <c r="AA219" s="27">
        <v>0</v>
      </c>
      <c r="AB219" s="27">
        <v>0</v>
      </c>
      <c r="AD219" s="37">
        <v>0</v>
      </c>
      <c r="AE219" s="37">
        <v>0</v>
      </c>
      <c r="AF219" s="37">
        <v>0</v>
      </c>
      <c r="AG219" s="37">
        <v>0</v>
      </c>
      <c r="AH219" s="37"/>
      <c r="AI219" s="38">
        <f t="shared" ca="1" si="88"/>
        <v>112</v>
      </c>
      <c r="AJ219" s="39">
        <v>3</v>
      </c>
      <c r="AK219" s="71">
        <v>388.13522000000006</v>
      </c>
      <c r="AL219" s="41">
        <v>141</v>
      </c>
      <c r="AM219" s="32">
        <v>417</v>
      </c>
      <c r="AN219" s="41" t="str">
        <f t="shared" si="89"/>
        <v>-</v>
      </c>
      <c r="AO219" s="41" t="str">
        <f t="shared" si="90"/>
        <v>-</v>
      </c>
      <c r="AP219" s="41" t="str">
        <f t="shared" si="91"/>
        <v>-</v>
      </c>
      <c r="AQ219" s="39"/>
      <c r="AR219" s="39"/>
      <c r="AS219" s="39"/>
      <c r="AT219" s="30"/>
      <c r="AU219" s="26"/>
      <c r="AV219" s="1"/>
    </row>
    <row r="220" spans="1:48" ht="15" x14ac:dyDescent="0.25">
      <c r="A220" s="64">
        <v>6</v>
      </c>
      <c r="B220" s="64">
        <v>6</v>
      </c>
      <c r="C220" s="1" t="s">
        <v>775</v>
      </c>
      <c r="D220" s="29" t="s">
        <v>63</v>
      </c>
      <c r="E220" s="29">
        <v>135</v>
      </c>
      <c r="F220" s="27">
        <v>138</v>
      </c>
      <c r="G220" s="27"/>
      <c r="H220" s="27">
        <v>127</v>
      </c>
      <c r="I220" s="27"/>
      <c r="J220" s="27"/>
      <c r="K220" s="32">
        <f t="shared" si="79"/>
        <v>400</v>
      </c>
      <c r="L220" s="32" t="s">
        <v>1133</v>
      </c>
      <c r="M220" s="40"/>
      <c r="N220" s="33">
        <f t="shared" si="80"/>
        <v>400.02140000000003</v>
      </c>
      <c r="O220" s="32">
        <f t="shared" si="81"/>
        <v>3</v>
      </c>
      <c r="P220" s="32">
        <f t="shared" ca="1" si="82"/>
        <v>0</v>
      </c>
      <c r="Q220" s="34" t="s">
        <v>193</v>
      </c>
      <c r="R220" s="35">
        <f t="shared" si="83"/>
        <v>0</v>
      </c>
      <c r="S220" s="36">
        <f t="shared" si="84"/>
        <v>400.15276999999992</v>
      </c>
      <c r="T220" s="36">
        <f t="shared" si="85"/>
        <v>400.15276999999998</v>
      </c>
      <c r="U220" s="35">
        <f t="shared" si="86"/>
        <v>0</v>
      </c>
      <c r="V220" s="35">
        <f t="shared" si="87"/>
        <v>400.17417</v>
      </c>
      <c r="W220" s="29">
        <v>138</v>
      </c>
      <c r="X220" s="27">
        <v>135</v>
      </c>
      <c r="Y220" s="27">
        <v>127</v>
      </c>
      <c r="Z220" s="27">
        <v>0</v>
      </c>
      <c r="AA220" s="27">
        <v>0</v>
      </c>
      <c r="AB220" s="27">
        <v>0</v>
      </c>
      <c r="AD220" s="37">
        <v>0</v>
      </c>
      <c r="AE220" s="37">
        <v>0</v>
      </c>
      <c r="AF220" s="37">
        <v>0</v>
      </c>
      <c r="AG220" s="37">
        <v>0</v>
      </c>
      <c r="AH220" s="37"/>
      <c r="AI220" s="38">
        <f t="shared" ca="1" si="88"/>
        <v>0</v>
      </c>
      <c r="AJ220" s="39">
        <v>3</v>
      </c>
      <c r="AK220" s="71">
        <v>400.12976999999995</v>
      </c>
      <c r="AL220" s="41">
        <v>138</v>
      </c>
      <c r="AM220" s="32">
        <v>411</v>
      </c>
      <c r="AN220" s="41" t="str">
        <f t="shared" si="89"/>
        <v>-</v>
      </c>
      <c r="AO220" s="41" t="str">
        <f t="shared" si="90"/>
        <v>-</v>
      </c>
      <c r="AP220" s="41" t="str">
        <f t="shared" si="91"/>
        <v>-</v>
      </c>
      <c r="AQ220" s="39"/>
      <c r="AR220" s="39"/>
      <c r="AS220" s="39"/>
      <c r="AT220" s="30"/>
      <c r="AU220" s="26"/>
      <c r="AV220" s="1"/>
    </row>
    <row r="221" spans="1:48" ht="15" x14ac:dyDescent="0.25">
      <c r="A221" s="64">
        <v>7</v>
      </c>
      <c r="B221" s="64">
        <v>7</v>
      </c>
      <c r="C221" s="1" t="s">
        <v>241</v>
      </c>
      <c r="D221" s="29" t="s">
        <v>49</v>
      </c>
      <c r="E221" s="29"/>
      <c r="F221" s="27">
        <v>133</v>
      </c>
      <c r="G221" s="27"/>
      <c r="H221" s="27">
        <v>115</v>
      </c>
      <c r="I221" s="27">
        <v>151</v>
      </c>
      <c r="J221" s="27"/>
      <c r="K221" s="32">
        <f t="shared" si="79"/>
        <v>399</v>
      </c>
      <c r="L221" s="32" t="s">
        <v>1133</v>
      </c>
      <c r="M221" s="40"/>
      <c r="N221" s="33">
        <f t="shared" si="80"/>
        <v>399.0215</v>
      </c>
      <c r="O221" s="32">
        <f t="shared" si="81"/>
        <v>3</v>
      </c>
      <c r="P221" s="32">
        <f t="shared" ca="1" si="82"/>
        <v>0</v>
      </c>
      <c r="Q221" s="34" t="s">
        <v>193</v>
      </c>
      <c r="R221" s="35">
        <f t="shared" si="83"/>
        <v>0</v>
      </c>
      <c r="S221" s="36">
        <f t="shared" si="84"/>
        <v>399.16544999999996</v>
      </c>
      <c r="T221" s="36">
        <f t="shared" si="85"/>
        <v>399.16545000000002</v>
      </c>
      <c r="U221" s="35">
        <f t="shared" si="86"/>
        <v>0</v>
      </c>
      <c r="V221" s="35">
        <f t="shared" si="87"/>
        <v>399.18695000000002</v>
      </c>
      <c r="W221" s="29">
        <v>151</v>
      </c>
      <c r="X221" s="27">
        <v>133</v>
      </c>
      <c r="Y221" s="27">
        <v>115</v>
      </c>
      <c r="Z221" s="27">
        <v>0</v>
      </c>
      <c r="AA221" s="27">
        <v>0</v>
      </c>
      <c r="AB221" s="27">
        <v>0</v>
      </c>
      <c r="AD221" s="37">
        <v>0</v>
      </c>
      <c r="AE221" s="37">
        <v>0</v>
      </c>
      <c r="AF221" s="37">
        <v>0</v>
      </c>
      <c r="AG221" s="37">
        <v>0</v>
      </c>
      <c r="AH221" s="37"/>
      <c r="AI221" s="38">
        <f t="shared" ca="1" si="88"/>
        <v>0</v>
      </c>
      <c r="AJ221" s="39">
        <v>2</v>
      </c>
      <c r="AK221" s="71">
        <v>247.99324999999999</v>
      </c>
      <c r="AL221" s="41">
        <v>133</v>
      </c>
      <c r="AM221" s="32">
        <v>381</v>
      </c>
      <c r="AN221" s="41" t="str">
        <f t="shared" si="89"/>
        <v>-</v>
      </c>
      <c r="AO221" s="41" t="str">
        <f t="shared" si="90"/>
        <v>-</v>
      </c>
      <c r="AP221" s="41" t="str">
        <f t="shared" si="91"/>
        <v>-</v>
      </c>
      <c r="AQ221" s="39"/>
      <c r="AR221" s="39"/>
      <c r="AS221" s="39"/>
      <c r="AT221" s="30"/>
      <c r="AU221" s="26"/>
      <c r="AV221" s="1"/>
    </row>
    <row r="222" spans="1:48" ht="15" x14ac:dyDescent="0.25">
      <c r="A222" s="64">
        <v>8</v>
      </c>
      <c r="B222" s="64">
        <v>8</v>
      </c>
      <c r="C222" s="1" t="s">
        <v>776</v>
      </c>
      <c r="D222" s="29" t="s">
        <v>69</v>
      </c>
      <c r="E222" s="29">
        <v>129</v>
      </c>
      <c r="F222" s="27">
        <v>124</v>
      </c>
      <c r="G222" s="27">
        <v>116</v>
      </c>
      <c r="H222" s="27">
        <v>132</v>
      </c>
      <c r="I222" s="27"/>
      <c r="J222" s="27"/>
      <c r="K222" s="32">
        <f t="shared" si="79"/>
        <v>385</v>
      </c>
      <c r="L222" s="32" t="s">
        <v>1133</v>
      </c>
      <c r="M222" s="40"/>
      <c r="N222" s="33">
        <f t="shared" si="80"/>
        <v>385.02159999999998</v>
      </c>
      <c r="O222" s="32">
        <f t="shared" si="81"/>
        <v>4</v>
      </c>
      <c r="P222" s="32">
        <f t="shared" ca="1" si="82"/>
        <v>0</v>
      </c>
      <c r="Q222" s="34" t="s">
        <v>193</v>
      </c>
      <c r="R222" s="35">
        <f t="shared" si="83"/>
        <v>0</v>
      </c>
      <c r="S222" s="36">
        <f t="shared" si="84"/>
        <v>385.14614</v>
      </c>
      <c r="T222" s="36">
        <f t="shared" si="85"/>
        <v>385.14614</v>
      </c>
      <c r="U222" s="35">
        <f t="shared" si="86"/>
        <v>0</v>
      </c>
      <c r="V222" s="35">
        <f t="shared" si="87"/>
        <v>385.16785599999997</v>
      </c>
      <c r="W222" s="29">
        <v>132</v>
      </c>
      <c r="X222" s="27">
        <v>129</v>
      </c>
      <c r="Y222" s="27">
        <v>124</v>
      </c>
      <c r="Z222" s="27">
        <v>116</v>
      </c>
      <c r="AA222" s="27">
        <v>0</v>
      </c>
      <c r="AB222" s="27">
        <v>0</v>
      </c>
      <c r="AD222" s="37">
        <v>0</v>
      </c>
      <c r="AE222" s="37">
        <v>0</v>
      </c>
      <c r="AF222" s="37">
        <v>0</v>
      </c>
      <c r="AG222" s="37">
        <v>0</v>
      </c>
      <c r="AH222" s="37"/>
      <c r="AI222" s="38">
        <f t="shared" ca="1" si="88"/>
        <v>116</v>
      </c>
      <c r="AJ222" s="39">
        <v>4</v>
      </c>
      <c r="AK222" s="71">
        <v>385.12233600000002</v>
      </c>
      <c r="AL222" s="41">
        <v>132</v>
      </c>
      <c r="AM222" s="32">
        <v>393</v>
      </c>
      <c r="AN222" s="41" t="str">
        <f t="shared" si="89"/>
        <v>-</v>
      </c>
      <c r="AO222" s="41" t="str">
        <f t="shared" si="90"/>
        <v>-</v>
      </c>
      <c r="AP222" s="41" t="str">
        <f t="shared" si="91"/>
        <v>-</v>
      </c>
      <c r="AQ222" s="39"/>
      <c r="AR222" s="39"/>
      <c r="AS222" s="39"/>
      <c r="AT222" s="30"/>
      <c r="AU222" s="26"/>
      <c r="AV222" s="1"/>
    </row>
    <row r="223" spans="1:48" ht="15" x14ac:dyDescent="0.25">
      <c r="A223" s="64">
        <v>9</v>
      </c>
      <c r="B223" s="64">
        <v>9</v>
      </c>
      <c r="C223" s="1" t="s">
        <v>263</v>
      </c>
      <c r="D223" s="29" t="s">
        <v>24</v>
      </c>
      <c r="E223" s="29"/>
      <c r="F223" s="27">
        <v>98</v>
      </c>
      <c r="G223" s="27">
        <v>86</v>
      </c>
      <c r="H223" s="27">
        <v>121</v>
      </c>
      <c r="I223" s="27">
        <v>141</v>
      </c>
      <c r="J223" s="27"/>
      <c r="K223" s="32">
        <f t="shared" si="79"/>
        <v>360</v>
      </c>
      <c r="L223" s="32" t="s">
        <v>1133</v>
      </c>
      <c r="M223" s="40"/>
      <c r="N223" s="33">
        <f t="shared" si="80"/>
        <v>360.02170000000001</v>
      </c>
      <c r="O223" s="32">
        <f t="shared" si="81"/>
        <v>4</v>
      </c>
      <c r="P223" s="32">
        <f t="shared" ca="1" si="82"/>
        <v>0</v>
      </c>
      <c r="Q223" s="34" t="s">
        <v>193</v>
      </c>
      <c r="R223" s="35">
        <f t="shared" si="83"/>
        <v>0</v>
      </c>
      <c r="S223" s="36">
        <f t="shared" si="84"/>
        <v>360.15408000000002</v>
      </c>
      <c r="T223" s="36">
        <f t="shared" si="85"/>
        <v>360.15408000000002</v>
      </c>
      <c r="U223" s="35">
        <f t="shared" si="86"/>
        <v>0</v>
      </c>
      <c r="V223" s="35">
        <f t="shared" si="87"/>
        <v>360.17586600000004</v>
      </c>
      <c r="W223" s="29">
        <v>141</v>
      </c>
      <c r="X223" s="27">
        <v>121</v>
      </c>
      <c r="Y223" s="27">
        <v>98</v>
      </c>
      <c r="Z223" s="27">
        <v>86</v>
      </c>
      <c r="AA223" s="27">
        <v>0</v>
      </c>
      <c r="AB223" s="27">
        <v>0</v>
      </c>
      <c r="AD223" s="37">
        <v>0</v>
      </c>
      <c r="AE223" s="37">
        <v>0</v>
      </c>
      <c r="AF223" s="37">
        <v>0</v>
      </c>
      <c r="AG223" s="37">
        <v>0</v>
      </c>
      <c r="AH223" s="37"/>
      <c r="AI223" s="38">
        <f t="shared" ca="1" si="88"/>
        <v>86</v>
      </c>
      <c r="AJ223" s="39">
        <v>3</v>
      </c>
      <c r="AK223" s="71">
        <v>304.99049600000001</v>
      </c>
      <c r="AL223" s="41">
        <v>121</v>
      </c>
      <c r="AM223" s="32">
        <v>340</v>
      </c>
      <c r="AN223" s="41" t="str">
        <f t="shared" si="89"/>
        <v>-</v>
      </c>
      <c r="AO223" s="41" t="str">
        <f t="shared" si="90"/>
        <v>-</v>
      </c>
      <c r="AP223" s="41" t="str">
        <f t="shared" si="91"/>
        <v>-</v>
      </c>
      <c r="AQ223" s="39"/>
      <c r="AR223" s="39"/>
      <c r="AS223" s="39"/>
      <c r="AT223" s="30"/>
      <c r="AU223" s="26"/>
      <c r="AV223" s="1"/>
    </row>
    <row r="224" spans="1:48" ht="15" x14ac:dyDescent="0.25">
      <c r="A224" s="64">
        <v>10</v>
      </c>
      <c r="B224" s="64">
        <v>10</v>
      </c>
      <c r="C224" s="1" t="s">
        <v>283</v>
      </c>
      <c r="D224" s="29" t="s">
        <v>42</v>
      </c>
      <c r="E224" s="29">
        <v>83</v>
      </c>
      <c r="F224" s="27">
        <v>81</v>
      </c>
      <c r="G224" s="27"/>
      <c r="H224" s="27">
        <v>105</v>
      </c>
      <c r="I224" s="27">
        <v>130</v>
      </c>
      <c r="J224" s="27"/>
      <c r="K224" s="32">
        <f t="shared" si="79"/>
        <v>318</v>
      </c>
      <c r="L224" s="32" t="s">
        <v>1133</v>
      </c>
      <c r="M224" s="40"/>
      <c r="N224" s="33">
        <f t="shared" si="80"/>
        <v>318.02179999999998</v>
      </c>
      <c r="O224" s="32">
        <f t="shared" si="81"/>
        <v>4</v>
      </c>
      <c r="P224" s="32">
        <f t="shared" ca="1" si="82"/>
        <v>0</v>
      </c>
      <c r="Q224" s="34" t="s">
        <v>193</v>
      </c>
      <c r="R224" s="35">
        <f t="shared" si="83"/>
        <v>0</v>
      </c>
      <c r="S224" s="36">
        <f t="shared" si="84"/>
        <v>318.14132999999998</v>
      </c>
      <c r="T224" s="36">
        <f t="shared" si="85"/>
        <v>318.14132999999998</v>
      </c>
      <c r="U224" s="35">
        <f t="shared" si="86"/>
        <v>0</v>
      </c>
      <c r="V224" s="35">
        <f t="shared" si="87"/>
        <v>318.16321099999999</v>
      </c>
      <c r="W224" s="29">
        <v>130</v>
      </c>
      <c r="X224" s="27">
        <v>105</v>
      </c>
      <c r="Y224" s="27">
        <v>83</v>
      </c>
      <c r="Z224" s="27">
        <v>81</v>
      </c>
      <c r="AA224" s="27">
        <v>0</v>
      </c>
      <c r="AB224" s="27">
        <v>0</v>
      </c>
      <c r="AD224" s="37">
        <v>0</v>
      </c>
      <c r="AE224" s="37">
        <v>0</v>
      </c>
      <c r="AF224" s="37">
        <v>0</v>
      </c>
      <c r="AG224" s="37">
        <v>0</v>
      </c>
      <c r="AH224" s="37"/>
      <c r="AI224" s="38">
        <f t="shared" ca="1" si="88"/>
        <v>0</v>
      </c>
      <c r="AJ224" s="39">
        <v>3</v>
      </c>
      <c r="AK224" s="71">
        <v>269.07115000000005</v>
      </c>
      <c r="AL224" s="41">
        <v>105</v>
      </c>
      <c r="AM224" s="32">
        <v>293</v>
      </c>
      <c r="AN224" s="41" t="str">
        <f t="shared" si="89"/>
        <v>-</v>
      </c>
      <c r="AO224" s="41" t="str">
        <f t="shared" si="90"/>
        <v>-</v>
      </c>
      <c r="AP224" s="41" t="str">
        <f t="shared" si="91"/>
        <v>-</v>
      </c>
      <c r="AQ224" s="39"/>
      <c r="AR224" s="39"/>
      <c r="AS224" s="39"/>
      <c r="AT224" s="30"/>
      <c r="AU224" s="26"/>
      <c r="AV224" s="1"/>
    </row>
    <row r="225" spans="1:48" ht="15" x14ac:dyDescent="0.25">
      <c r="A225" s="64">
        <v>11</v>
      </c>
      <c r="B225" s="64">
        <v>11</v>
      </c>
      <c r="C225" s="1" t="s">
        <v>292</v>
      </c>
      <c r="D225" s="29" t="s">
        <v>52</v>
      </c>
      <c r="E225" s="29">
        <v>98</v>
      </c>
      <c r="F225" s="27">
        <v>86</v>
      </c>
      <c r="G225" s="27">
        <v>81</v>
      </c>
      <c r="H225" s="27"/>
      <c r="I225" s="27">
        <v>127</v>
      </c>
      <c r="J225" s="27"/>
      <c r="K225" s="32">
        <f t="shared" si="79"/>
        <v>311</v>
      </c>
      <c r="L225" s="32" t="s">
        <v>1133</v>
      </c>
      <c r="M225" s="40"/>
      <c r="N225" s="33">
        <f t="shared" si="80"/>
        <v>311.02190000000002</v>
      </c>
      <c r="O225" s="32">
        <f t="shared" si="81"/>
        <v>4</v>
      </c>
      <c r="P225" s="32">
        <f t="shared" ca="1" si="82"/>
        <v>0</v>
      </c>
      <c r="Q225" s="34" t="s">
        <v>193</v>
      </c>
      <c r="R225" s="35">
        <f t="shared" si="83"/>
        <v>0</v>
      </c>
      <c r="S225" s="36">
        <f t="shared" si="84"/>
        <v>311.13765999999998</v>
      </c>
      <c r="T225" s="36">
        <f t="shared" si="85"/>
        <v>311.13765999999998</v>
      </c>
      <c r="U225" s="35">
        <f t="shared" si="86"/>
        <v>0</v>
      </c>
      <c r="V225" s="35">
        <f t="shared" si="87"/>
        <v>311.15964100000002</v>
      </c>
      <c r="W225" s="29">
        <v>127</v>
      </c>
      <c r="X225" s="27">
        <v>98</v>
      </c>
      <c r="Y225" s="27">
        <v>86</v>
      </c>
      <c r="Z225" s="27">
        <v>81</v>
      </c>
      <c r="AA225" s="27">
        <v>0</v>
      </c>
      <c r="AB225" s="27">
        <v>0</v>
      </c>
      <c r="AD225" s="37">
        <v>0</v>
      </c>
      <c r="AE225" s="37">
        <v>0</v>
      </c>
      <c r="AF225" s="37">
        <v>0</v>
      </c>
      <c r="AG225" s="37">
        <v>0</v>
      </c>
      <c r="AH225" s="37"/>
      <c r="AI225" s="38">
        <f t="shared" ca="1" si="88"/>
        <v>81</v>
      </c>
      <c r="AJ225" s="39">
        <v>3</v>
      </c>
      <c r="AK225" s="71">
        <v>265.08631000000003</v>
      </c>
      <c r="AL225" s="41">
        <v>98</v>
      </c>
      <c r="AM225" s="32">
        <v>282</v>
      </c>
      <c r="AN225" s="41" t="str">
        <f t="shared" si="89"/>
        <v>-</v>
      </c>
      <c r="AO225" s="41" t="str">
        <f t="shared" si="90"/>
        <v>-</v>
      </c>
      <c r="AP225" s="41" t="str">
        <f t="shared" si="91"/>
        <v>-</v>
      </c>
      <c r="AQ225" s="39"/>
      <c r="AR225" s="39"/>
      <c r="AS225" s="39"/>
      <c r="AT225" s="30"/>
      <c r="AU225" s="26"/>
      <c r="AV225" s="1"/>
    </row>
    <row r="226" spans="1:48" ht="15" x14ac:dyDescent="0.25">
      <c r="A226" s="64">
        <v>12</v>
      </c>
      <c r="B226" s="64">
        <v>12</v>
      </c>
      <c r="C226" s="1" t="s">
        <v>299</v>
      </c>
      <c r="D226" s="29" t="s">
        <v>19</v>
      </c>
      <c r="E226" s="29"/>
      <c r="F226" s="27">
        <v>87</v>
      </c>
      <c r="G226" s="27"/>
      <c r="H226" s="27">
        <v>95</v>
      </c>
      <c r="I226" s="27">
        <v>122</v>
      </c>
      <c r="J226" s="27"/>
      <c r="K226" s="32">
        <f t="shared" si="79"/>
        <v>304</v>
      </c>
      <c r="L226" s="32" t="s">
        <v>1133</v>
      </c>
      <c r="M226" s="40"/>
      <c r="N226" s="33">
        <f t="shared" si="80"/>
        <v>304.02199999999999</v>
      </c>
      <c r="O226" s="32">
        <f t="shared" si="81"/>
        <v>3</v>
      </c>
      <c r="P226" s="32">
        <f t="shared" ca="1" si="82"/>
        <v>0</v>
      </c>
      <c r="Q226" s="34" t="s">
        <v>193</v>
      </c>
      <c r="R226" s="35">
        <f t="shared" si="83"/>
        <v>0</v>
      </c>
      <c r="S226" s="36">
        <f t="shared" si="84"/>
        <v>304.13236999999998</v>
      </c>
      <c r="T226" s="36">
        <f t="shared" si="85"/>
        <v>304.13237000000004</v>
      </c>
      <c r="U226" s="35">
        <f t="shared" si="86"/>
        <v>0</v>
      </c>
      <c r="V226" s="35">
        <f t="shared" si="87"/>
        <v>304.15437000000003</v>
      </c>
      <c r="W226" s="29">
        <v>122</v>
      </c>
      <c r="X226" s="27">
        <v>95</v>
      </c>
      <c r="Y226" s="27">
        <v>87</v>
      </c>
      <c r="Z226" s="27">
        <v>0</v>
      </c>
      <c r="AA226" s="27">
        <v>0</v>
      </c>
      <c r="AB226" s="27">
        <v>0</v>
      </c>
      <c r="AD226" s="37">
        <v>0</v>
      </c>
      <c r="AE226" s="37">
        <v>0</v>
      </c>
      <c r="AF226" s="37">
        <v>0</v>
      </c>
      <c r="AG226" s="37">
        <v>0</v>
      </c>
      <c r="AH226" s="37"/>
      <c r="AI226" s="38">
        <f t="shared" ca="1" si="88"/>
        <v>0</v>
      </c>
      <c r="AJ226" s="39">
        <v>2</v>
      </c>
      <c r="AK226" s="71">
        <v>181.98814999999999</v>
      </c>
      <c r="AL226" s="41">
        <v>95</v>
      </c>
      <c r="AM226" s="32">
        <v>277</v>
      </c>
      <c r="AN226" s="41" t="str">
        <f t="shared" si="89"/>
        <v>-</v>
      </c>
      <c r="AO226" s="41" t="str">
        <f t="shared" si="90"/>
        <v>-</v>
      </c>
      <c r="AP226" s="41" t="str">
        <f t="shared" si="91"/>
        <v>-</v>
      </c>
      <c r="AQ226" s="39"/>
      <c r="AR226" s="39"/>
      <c r="AS226" s="39"/>
      <c r="AT226" s="30"/>
      <c r="AU226" s="26"/>
      <c r="AV226" s="1"/>
    </row>
    <row r="227" spans="1:48" ht="15" x14ac:dyDescent="0.25">
      <c r="A227" s="64">
        <v>13</v>
      </c>
      <c r="B227" s="64">
        <v>13</v>
      </c>
      <c r="C227" s="1" t="s">
        <v>777</v>
      </c>
      <c r="D227" s="29" t="s">
        <v>34</v>
      </c>
      <c r="E227" s="29"/>
      <c r="F227" s="27">
        <v>155</v>
      </c>
      <c r="G227" s="27">
        <v>134</v>
      </c>
      <c r="H227" s="27"/>
      <c r="I227" s="27"/>
      <c r="J227" s="27"/>
      <c r="K227" s="32">
        <f t="shared" si="79"/>
        <v>289</v>
      </c>
      <c r="L227" s="32" t="s">
        <v>1133</v>
      </c>
      <c r="M227" s="40"/>
      <c r="N227" s="33">
        <f t="shared" si="80"/>
        <v>289.02210000000002</v>
      </c>
      <c r="O227" s="32">
        <f t="shared" si="81"/>
        <v>2</v>
      </c>
      <c r="P227" s="32">
        <f t="shared" ca="1" si="82"/>
        <v>0</v>
      </c>
      <c r="Q227" s="34" t="s">
        <v>193</v>
      </c>
      <c r="R227" s="35">
        <f t="shared" si="83"/>
        <v>0</v>
      </c>
      <c r="S227" s="36">
        <f t="shared" si="84"/>
        <v>289.16839999999996</v>
      </c>
      <c r="T227" s="36">
        <f t="shared" si="85"/>
        <v>289.16839999999996</v>
      </c>
      <c r="U227" s="35">
        <f t="shared" si="86"/>
        <v>0</v>
      </c>
      <c r="V227" s="35">
        <f t="shared" si="87"/>
        <v>289.19049999999999</v>
      </c>
      <c r="W227" s="29">
        <v>155</v>
      </c>
      <c r="X227" s="27">
        <v>134</v>
      </c>
      <c r="Y227" s="27">
        <v>0</v>
      </c>
      <c r="Z227" s="27">
        <v>0</v>
      </c>
      <c r="AA227" s="27">
        <v>0</v>
      </c>
      <c r="AB227" s="27">
        <v>0</v>
      </c>
      <c r="AD227" s="37">
        <v>0</v>
      </c>
      <c r="AE227" s="37">
        <v>0</v>
      </c>
      <c r="AF227" s="37">
        <v>0</v>
      </c>
      <c r="AG227" s="37">
        <v>0</v>
      </c>
      <c r="AH227" s="37"/>
      <c r="AI227" s="38">
        <f t="shared" ca="1" si="88"/>
        <v>134</v>
      </c>
      <c r="AJ227" s="39">
        <v>2</v>
      </c>
      <c r="AK227" s="71">
        <v>288.99614000000003</v>
      </c>
      <c r="AL227" s="41">
        <v>155</v>
      </c>
      <c r="AM227" s="32">
        <v>444</v>
      </c>
      <c r="AN227" s="41" t="str">
        <f t="shared" si="89"/>
        <v>-</v>
      </c>
      <c r="AO227" s="41" t="str">
        <f t="shared" si="90"/>
        <v>-</v>
      </c>
      <c r="AP227" s="41" t="str">
        <f t="shared" si="91"/>
        <v>-</v>
      </c>
      <c r="AQ227" s="39"/>
      <c r="AR227" s="39"/>
      <c r="AS227" s="39"/>
      <c r="AT227" s="30"/>
      <c r="AU227" s="26"/>
      <c r="AV227" s="1"/>
    </row>
    <row r="228" spans="1:48" ht="15" x14ac:dyDescent="0.25">
      <c r="A228" s="64">
        <v>14</v>
      </c>
      <c r="B228" s="64">
        <v>14</v>
      </c>
      <c r="C228" s="1" t="s">
        <v>778</v>
      </c>
      <c r="D228" s="29" t="s">
        <v>42</v>
      </c>
      <c r="E228" s="29"/>
      <c r="F228" s="27">
        <v>96</v>
      </c>
      <c r="G228" s="27">
        <v>82</v>
      </c>
      <c r="H228" s="27">
        <v>110</v>
      </c>
      <c r="I228" s="27"/>
      <c r="J228" s="27"/>
      <c r="K228" s="32">
        <f t="shared" si="79"/>
        <v>288</v>
      </c>
      <c r="L228" s="32" t="s">
        <v>1133</v>
      </c>
      <c r="M228" s="40"/>
      <c r="N228" s="33">
        <f t="shared" si="80"/>
        <v>288.0222</v>
      </c>
      <c r="O228" s="32">
        <f t="shared" si="81"/>
        <v>3</v>
      </c>
      <c r="P228" s="32">
        <f t="shared" ca="1" si="82"/>
        <v>0</v>
      </c>
      <c r="Q228" s="34" t="s">
        <v>193</v>
      </c>
      <c r="R228" s="35">
        <f t="shared" si="83"/>
        <v>0</v>
      </c>
      <c r="S228" s="36">
        <f t="shared" si="84"/>
        <v>288.12041999999997</v>
      </c>
      <c r="T228" s="36">
        <f t="shared" si="85"/>
        <v>288.12041999999997</v>
      </c>
      <c r="U228" s="35">
        <f t="shared" si="86"/>
        <v>0</v>
      </c>
      <c r="V228" s="35">
        <f t="shared" si="87"/>
        <v>288.14261999999997</v>
      </c>
      <c r="W228" s="29">
        <v>110</v>
      </c>
      <c r="X228" s="27">
        <v>96</v>
      </c>
      <c r="Y228" s="27">
        <v>82</v>
      </c>
      <c r="Z228" s="27">
        <v>0</v>
      </c>
      <c r="AA228" s="27">
        <v>0</v>
      </c>
      <c r="AB228" s="27">
        <v>0</v>
      </c>
      <c r="AD228" s="37">
        <v>0</v>
      </c>
      <c r="AE228" s="37">
        <v>0</v>
      </c>
      <c r="AF228" s="37">
        <v>0</v>
      </c>
      <c r="AG228" s="37">
        <v>0</v>
      </c>
      <c r="AH228" s="37"/>
      <c r="AI228" s="38">
        <f t="shared" ca="1" si="88"/>
        <v>82</v>
      </c>
      <c r="AJ228" s="39">
        <v>3</v>
      </c>
      <c r="AK228" s="71">
        <v>287.989982</v>
      </c>
      <c r="AL228" s="41">
        <v>110</v>
      </c>
      <c r="AM228" s="32">
        <v>316</v>
      </c>
      <c r="AN228" s="41" t="str">
        <f t="shared" si="89"/>
        <v>-</v>
      </c>
      <c r="AO228" s="41" t="str">
        <f t="shared" si="90"/>
        <v>-</v>
      </c>
      <c r="AP228" s="41" t="str">
        <f t="shared" si="91"/>
        <v>-</v>
      </c>
      <c r="AQ228" s="39"/>
      <c r="AR228" s="39"/>
      <c r="AS228" s="39"/>
      <c r="AT228" s="30"/>
      <c r="AU228" s="26"/>
      <c r="AV228" s="1"/>
    </row>
    <row r="229" spans="1:48" ht="15" x14ac:dyDescent="0.25">
      <c r="A229" s="64">
        <v>15</v>
      </c>
      <c r="B229" s="64">
        <v>15</v>
      </c>
      <c r="C229" s="1" t="s">
        <v>779</v>
      </c>
      <c r="D229" s="29" t="s">
        <v>157</v>
      </c>
      <c r="E229" s="29">
        <v>92</v>
      </c>
      <c r="F229" s="27">
        <v>90</v>
      </c>
      <c r="G229" s="27">
        <v>80</v>
      </c>
      <c r="H229" s="27">
        <v>102</v>
      </c>
      <c r="I229" s="27"/>
      <c r="J229" s="27"/>
      <c r="K229" s="32">
        <f t="shared" si="79"/>
        <v>284</v>
      </c>
      <c r="L229" s="32" t="s">
        <v>1133</v>
      </c>
      <c r="M229" s="40"/>
      <c r="N229" s="33">
        <f t="shared" si="80"/>
        <v>284.02229999999997</v>
      </c>
      <c r="O229" s="32">
        <f t="shared" si="81"/>
        <v>4</v>
      </c>
      <c r="P229" s="32">
        <f t="shared" ca="1" si="82"/>
        <v>0</v>
      </c>
      <c r="Q229" s="34" t="s">
        <v>193</v>
      </c>
      <c r="R229" s="35">
        <f t="shared" si="83"/>
        <v>0</v>
      </c>
      <c r="S229" s="36">
        <f t="shared" si="84"/>
        <v>284.1121</v>
      </c>
      <c r="T229" s="36">
        <f t="shared" si="85"/>
        <v>284.1121</v>
      </c>
      <c r="U229" s="35">
        <f t="shared" si="86"/>
        <v>0</v>
      </c>
      <c r="V229" s="35">
        <f t="shared" si="87"/>
        <v>284.13448</v>
      </c>
      <c r="W229" s="29">
        <v>102</v>
      </c>
      <c r="X229" s="27">
        <v>92</v>
      </c>
      <c r="Y229" s="27">
        <v>90</v>
      </c>
      <c r="Z229" s="27">
        <v>80</v>
      </c>
      <c r="AA229" s="27">
        <v>0</v>
      </c>
      <c r="AB229" s="27">
        <v>0</v>
      </c>
      <c r="AD229" s="37">
        <v>0</v>
      </c>
      <c r="AE229" s="37">
        <v>0</v>
      </c>
      <c r="AF229" s="37">
        <v>0</v>
      </c>
      <c r="AG229" s="37">
        <v>0</v>
      </c>
      <c r="AH229" s="37"/>
      <c r="AI229" s="38">
        <f t="shared" ca="1" si="88"/>
        <v>80</v>
      </c>
      <c r="AJ229" s="39">
        <v>4</v>
      </c>
      <c r="AK229" s="71">
        <v>284.08120000000002</v>
      </c>
      <c r="AL229" s="41">
        <v>102</v>
      </c>
      <c r="AM229" s="32">
        <v>296</v>
      </c>
      <c r="AN229" s="41" t="str">
        <f t="shared" si="89"/>
        <v>-</v>
      </c>
      <c r="AO229" s="41" t="str">
        <f t="shared" si="90"/>
        <v>-</v>
      </c>
      <c r="AP229" s="41" t="str">
        <f t="shared" si="91"/>
        <v>-</v>
      </c>
      <c r="AQ229" s="39"/>
      <c r="AR229" s="39"/>
      <c r="AS229" s="39"/>
      <c r="AT229" s="30"/>
      <c r="AU229" s="26"/>
      <c r="AV229" s="1"/>
    </row>
    <row r="230" spans="1:48" ht="15" x14ac:dyDescent="0.25">
      <c r="A230" s="64">
        <v>16</v>
      </c>
      <c r="B230" s="64">
        <v>16</v>
      </c>
      <c r="C230" s="1" t="s">
        <v>261</v>
      </c>
      <c r="D230" s="29" t="s">
        <v>24</v>
      </c>
      <c r="E230" s="29"/>
      <c r="F230" s="27"/>
      <c r="G230" s="27"/>
      <c r="H230" s="27">
        <v>119</v>
      </c>
      <c r="I230" s="27">
        <v>142</v>
      </c>
      <c r="J230" s="27"/>
      <c r="K230" s="32">
        <f t="shared" si="79"/>
        <v>261</v>
      </c>
      <c r="L230" s="32" t="s">
        <v>1133</v>
      </c>
      <c r="M230" s="40"/>
      <c r="N230" s="33">
        <f t="shared" si="80"/>
        <v>261.0224</v>
      </c>
      <c r="O230" s="32">
        <f t="shared" si="81"/>
        <v>2</v>
      </c>
      <c r="P230" s="32">
        <f t="shared" ca="1" si="82"/>
        <v>0</v>
      </c>
      <c r="Q230" s="34" t="s">
        <v>193</v>
      </c>
      <c r="R230" s="35">
        <f t="shared" si="83"/>
        <v>0</v>
      </c>
      <c r="S230" s="36">
        <f t="shared" si="84"/>
        <v>261.15390000000002</v>
      </c>
      <c r="T230" s="36">
        <f t="shared" si="85"/>
        <v>261.15390000000002</v>
      </c>
      <c r="U230" s="35">
        <f t="shared" si="86"/>
        <v>0</v>
      </c>
      <c r="V230" s="35">
        <f t="shared" si="87"/>
        <v>261.17630000000003</v>
      </c>
      <c r="W230" s="29">
        <v>142</v>
      </c>
      <c r="X230" s="27">
        <v>119</v>
      </c>
      <c r="Y230" s="27">
        <v>0</v>
      </c>
      <c r="Z230" s="27">
        <v>0</v>
      </c>
      <c r="AA230" s="27">
        <v>0</v>
      </c>
      <c r="AB230" s="27">
        <v>0</v>
      </c>
      <c r="AD230" s="37">
        <v>0</v>
      </c>
      <c r="AE230" s="37">
        <v>0</v>
      </c>
      <c r="AF230" s="37">
        <v>0</v>
      </c>
      <c r="AG230" s="37">
        <v>0</v>
      </c>
      <c r="AH230" s="37"/>
      <c r="AI230" s="38">
        <f t="shared" ca="1" si="88"/>
        <v>0</v>
      </c>
      <c r="AJ230" s="39">
        <v>1</v>
      </c>
      <c r="AK230" s="71">
        <v>118.97928999999999</v>
      </c>
      <c r="AL230" s="41">
        <v>119</v>
      </c>
      <c r="AM230" s="32">
        <v>238</v>
      </c>
      <c r="AN230" s="41" t="str">
        <f t="shared" si="89"/>
        <v>-</v>
      </c>
      <c r="AO230" s="41" t="str">
        <f t="shared" si="90"/>
        <v>-</v>
      </c>
      <c r="AP230" s="41" t="str">
        <f t="shared" si="91"/>
        <v>-</v>
      </c>
      <c r="AQ230" s="39"/>
      <c r="AR230" s="39"/>
      <c r="AS230" s="39"/>
      <c r="AT230" s="30"/>
      <c r="AU230" s="26"/>
      <c r="AV230" s="1"/>
    </row>
    <row r="231" spans="1:48" ht="15" x14ac:dyDescent="0.25">
      <c r="A231" s="64">
        <v>17</v>
      </c>
      <c r="B231" s="64">
        <v>17</v>
      </c>
      <c r="C231" s="1" t="s">
        <v>780</v>
      </c>
      <c r="D231" s="29" t="s">
        <v>69</v>
      </c>
      <c r="E231" s="29">
        <v>79</v>
      </c>
      <c r="F231" s="27"/>
      <c r="G231" s="27">
        <v>73</v>
      </c>
      <c r="H231" s="27">
        <v>86</v>
      </c>
      <c r="I231" s="27"/>
      <c r="J231" s="27"/>
      <c r="K231" s="32">
        <f t="shared" si="79"/>
        <v>238</v>
      </c>
      <c r="L231" s="32" t="s">
        <v>1133</v>
      </c>
      <c r="M231" s="40"/>
      <c r="N231" s="33">
        <f t="shared" si="80"/>
        <v>238.02250000000001</v>
      </c>
      <c r="O231" s="32">
        <f t="shared" si="81"/>
        <v>3</v>
      </c>
      <c r="P231" s="32">
        <f t="shared" ca="1" si="82"/>
        <v>0</v>
      </c>
      <c r="Q231" s="34" t="s">
        <v>193</v>
      </c>
      <c r="R231" s="35">
        <f t="shared" si="83"/>
        <v>0</v>
      </c>
      <c r="S231" s="36">
        <f t="shared" si="84"/>
        <v>238.09462999999997</v>
      </c>
      <c r="T231" s="36">
        <f t="shared" si="85"/>
        <v>238.09463000000002</v>
      </c>
      <c r="U231" s="35">
        <f t="shared" si="86"/>
        <v>0</v>
      </c>
      <c r="V231" s="35">
        <f t="shared" si="87"/>
        <v>238.11713000000003</v>
      </c>
      <c r="W231" s="29">
        <v>86</v>
      </c>
      <c r="X231" s="27">
        <v>79</v>
      </c>
      <c r="Y231" s="27">
        <v>73</v>
      </c>
      <c r="Z231" s="27">
        <v>0</v>
      </c>
      <c r="AA231" s="27">
        <v>0</v>
      </c>
      <c r="AB231" s="27">
        <v>0</v>
      </c>
      <c r="AD231" s="37">
        <v>0</v>
      </c>
      <c r="AE231" s="37">
        <v>0</v>
      </c>
      <c r="AF231" s="37">
        <v>0</v>
      </c>
      <c r="AG231" s="37">
        <v>0</v>
      </c>
      <c r="AH231" s="37"/>
      <c r="AI231" s="38">
        <f t="shared" ca="1" si="88"/>
        <v>73</v>
      </c>
      <c r="AJ231" s="39">
        <v>3</v>
      </c>
      <c r="AK231" s="71">
        <v>238.05863299999999</v>
      </c>
      <c r="AL231" s="41">
        <v>86</v>
      </c>
      <c r="AM231" s="32">
        <v>251</v>
      </c>
      <c r="AN231" s="41" t="str">
        <f t="shared" si="89"/>
        <v>-</v>
      </c>
      <c r="AO231" s="41" t="str">
        <f t="shared" si="90"/>
        <v>-</v>
      </c>
      <c r="AP231" s="41" t="str">
        <f t="shared" si="91"/>
        <v>-</v>
      </c>
      <c r="AQ231" s="39"/>
      <c r="AR231" s="39"/>
      <c r="AS231" s="39"/>
      <c r="AT231" s="30"/>
      <c r="AU231" s="26"/>
      <c r="AV231" s="1"/>
    </row>
    <row r="232" spans="1:48" ht="15" x14ac:dyDescent="0.25">
      <c r="A232" s="64">
        <v>18</v>
      </c>
      <c r="B232" s="64">
        <v>18</v>
      </c>
      <c r="C232" s="1" t="s">
        <v>781</v>
      </c>
      <c r="D232" s="29" t="s">
        <v>49</v>
      </c>
      <c r="E232" s="29"/>
      <c r="F232" s="27"/>
      <c r="G232" s="27">
        <v>104</v>
      </c>
      <c r="H232" s="27">
        <v>113</v>
      </c>
      <c r="I232" s="27"/>
      <c r="J232" s="27"/>
      <c r="K232" s="32">
        <f t="shared" si="79"/>
        <v>217</v>
      </c>
      <c r="L232" s="32" t="s">
        <v>1133</v>
      </c>
      <c r="M232" s="40"/>
      <c r="N232" s="33">
        <f t="shared" si="80"/>
        <v>217.02260000000001</v>
      </c>
      <c r="O232" s="32">
        <f t="shared" si="81"/>
        <v>2</v>
      </c>
      <c r="P232" s="32">
        <f t="shared" ca="1" si="82"/>
        <v>0</v>
      </c>
      <c r="Q232" s="34" t="s">
        <v>193</v>
      </c>
      <c r="R232" s="35">
        <f t="shared" si="83"/>
        <v>0</v>
      </c>
      <c r="S232" s="36">
        <f t="shared" si="84"/>
        <v>217.1234</v>
      </c>
      <c r="T232" s="36">
        <f t="shared" si="85"/>
        <v>217.1234</v>
      </c>
      <c r="U232" s="35">
        <f t="shared" si="86"/>
        <v>0</v>
      </c>
      <c r="V232" s="35">
        <f t="shared" si="87"/>
        <v>217.14600000000002</v>
      </c>
      <c r="W232" s="29">
        <v>113</v>
      </c>
      <c r="X232" s="27">
        <v>104</v>
      </c>
      <c r="Y232" s="27">
        <v>0</v>
      </c>
      <c r="Z232" s="27">
        <v>0</v>
      </c>
      <c r="AA232" s="27">
        <v>0</v>
      </c>
      <c r="AB232" s="27">
        <v>0</v>
      </c>
      <c r="AD232" s="37">
        <v>0</v>
      </c>
      <c r="AE232" s="37">
        <v>0</v>
      </c>
      <c r="AF232" s="37">
        <v>0</v>
      </c>
      <c r="AG232" s="37">
        <v>0</v>
      </c>
      <c r="AH232" s="37"/>
      <c r="AI232" s="38">
        <f t="shared" ca="1" si="88"/>
        <v>104</v>
      </c>
      <c r="AJ232" s="39">
        <v>2</v>
      </c>
      <c r="AK232" s="71">
        <v>216.97983399999998</v>
      </c>
      <c r="AL232" s="41">
        <v>113</v>
      </c>
      <c r="AM232" s="32">
        <v>330</v>
      </c>
      <c r="AN232" s="41" t="str">
        <f t="shared" si="89"/>
        <v>-</v>
      </c>
      <c r="AO232" s="41" t="str">
        <f t="shared" si="90"/>
        <v>-</v>
      </c>
      <c r="AP232" s="41" t="str">
        <f t="shared" si="91"/>
        <v>-</v>
      </c>
      <c r="AQ232" s="39"/>
      <c r="AR232" s="39"/>
      <c r="AS232" s="39"/>
      <c r="AT232" s="30"/>
      <c r="AU232" s="26"/>
      <c r="AV232" s="1"/>
    </row>
    <row r="233" spans="1:48" ht="15" x14ac:dyDescent="0.25">
      <c r="A233" s="64">
        <v>19</v>
      </c>
      <c r="B233" s="64">
        <v>19</v>
      </c>
      <c r="C233" s="1" t="s">
        <v>303</v>
      </c>
      <c r="D233" s="29" t="s">
        <v>102</v>
      </c>
      <c r="E233" s="29"/>
      <c r="F233" s="27"/>
      <c r="G233" s="27"/>
      <c r="H233" s="27">
        <v>91</v>
      </c>
      <c r="I233" s="27">
        <v>118</v>
      </c>
      <c r="J233" s="27"/>
      <c r="K233" s="32">
        <f t="shared" si="79"/>
        <v>209</v>
      </c>
      <c r="L233" s="32" t="s">
        <v>1133</v>
      </c>
      <c r="M233" s="40"/>
      <c r="N233" s="33">
        <f t="shared" si="80"/>
        <v>209.02269999999999</v>
      </c>
      <c r="O233" s="32">
        <f t="shared" si="81"/>
        <v>2</v>
      </c>
      <c r="P233" s="32">
        <f t="shared" ca="1" si="82"/>
        <v>0</v>
      </c>
      <c r="Q233" s="34" t="s">
        <v>193</v>
      </c>
      <c r="R233" s="35">
        <f t="shared" si="83"/>
        <v>0</v>
      </c>
      <c r="S233" s="36">
        <f t="shared" si="84"/>
        <v>209.12709999999998</v>
      </c>
      <c r="T233" s="36">
        <f t="shared" si="85"/>
        <v>209.12709999999998</v>
      </c>
      <c r="U233" s="35">
        <f t="shared" si="86"/>
        <v>0</v>
      </c>
      <c r="V233" s="35">
        <f t="shared" si="87"/>
        <v>209.14979999999997</v>
      </c>
      <c r="W233" s="29">
        <v>118</v>
      </c>
      <c r="X233" s="27">
        <v>91</v>
      </c>
      <c r="Y233" s="27">
        <v>0</v>
      </c>
      <c r="Z233" s="27">
        <v>0</v>
      </c>
      <c r="AA233" s="27">
        <v>0</v>
      </c>
      <c r="AB233" s="27">
        <v>0</v>
      </c>
      <c r="AD233" s="37">
        <v>0</v>
      </c>
      <c r="AE233" s="37">
        <v>0</v>
      </c>
      <c r="AF233" s="37">
        <v>0</v>
      </c>
      <c r="AG233" s="37">
        <v>0</v>
      </c>
      <c r="AH233" s="37"/>
      <c r="AI233" s="38">
        <f t="shared" ca="1" si="88"/>
        <v>0</v>
      </c>
      <c r="AJ233" s="39">
        <v>1</v>
      </c>
      <c r="AK233" s="71">
        <v>90.97851</v>
      </c>
      <c r="AL233" s="41">
        <v>91</v>
      </c>
      <c r="AM233" s="32">
        <v>182</v>
      </c>
      <c r="AN233" s="41" t="str">
        <f t="shared" si="89"/>
        <v>-</v>
      </c>
      <c r="AO233" s="41" t="str">
        <f t="shared" si="90"/>
        <v>-</v>
      </c>
      <c r="AP233" s="41" t="str">
        <f t="shared" si="91"/>
        <v>-</v>
      </c>
      <c r="AQ233" s="39"/>
      <c r="AR233" s="39"/>
      <c r="AS233" s="39"/>
      <c r="AT233" s="30"/>
      <c r="AU233" s="26"/>
      <c r="AV233" s="1"/>
    </row>
    <row r="234" spans="1:48" ht="15" x14ac:dyDescent="0.25">
      <c r="A234" s="64">
        <v>20</v>
      </c>
      <c r="B234" s="64">
        <v>20</v>
      </c>
      <c r="C234" s="1" t="s">
        <v>307</v>
      </c>
      <c r="D234" s="29" t="s">
        <v>24</v>
      </c>
      <c r="E234" s="29">
        <v>85</v>
      </c>
      <c r="F234" s="27"/>
      <c r="G234" s="27"/>
      <c r="H234" s="27"/>
      <c r="I234" s="27">
        <v>115</v>
      </c>
      <c r="J234" s="27"/>
      <c r="K234" s="32">
        <f t="shared" si="79"/>
        <v>200</v>
      </c>
      <c r="L234" s="32" t="s">
        <v>1133</v>
      </c>
      <c r="M234" s="40"/>
      <c r="N234" s="33">
        <f t="shared" si="80"/>
        <v>200.02279999999999</v>
      </c>
      <c r="O234" s="32">
        <f t="shared" si="81"/>
        <v>2</v>
      </c>
      <c r="P234" s="32">
        <f t="shared" ca="1" si="82"/>
        <v>0</v>
      </c>
      <c r="Q234" s="34" t="s">
        <v>193</v>
      </c>
      <c r="R234" s="35">
        <f t="shared" si="83"/>
        <v>0</v>
      </c>
      <c r="S234" s="36">
        <f t="shared" si="84"/>
        <v>200.12349999999998</v>
      </c>
      <c r="T234" s="36">
        <f t="shared" si="85"/>
        <v>200.12350000000001</v>
      </c>
      <c r="U234" s="35">
        <f t="shared" si="86"/>
        <v>0</v>
      </c>
      <c r="V234" s="35">
        <f t="shared" si="87"/>
        <v>200.1463</v>
      </c>
      <c r="W234" s="29">
        <v>115</v>
      </c>
      <c r="X234" s="27">
        <v>85</v>
      </c>
      <c r="Y234" s="27">
        <v>0</v>
      </c>
      <c r="Z234" s="27">
        <v>0</v>
      </c>
      <c r="AA234" s="27">
        <v>0</v>
      </c>
      <c r="AB234" s="27">
        <v>0</v>
      </c>
      <c r="AD234" s="37">
        <v>0</v>
      </c>
      <c r="AE234" s="37">
        <v>0</v>
      </c>
      <c r="AF234" s="37">
        <v>0</v>
      </c>
      <c r="AG234" s="37">
        <v>0</v>
      </c>
      <c r="AH234" s="37"/>
      <c r="AI234" s="38">
        <f t="shared" ca="1" si="88"/>
        <v>0</v>
      </c>
      <c r="AJ234" s="39">
        <v>1</v>
      </c>
      <c r="AK234" s="71">
        <v>85.062399999999997</v>
      </c>
      <c r="AL234" s="41">
        <v>85</v>
      </c>
      <c r="AM234" s="32">
        <v>170</v>
      </c>
      <c r="AN234" s="41" t="str">
        <f t="shared" si="89"/>
        <v>-</v>
      </c>
      <c r="AO234" s="41" t="str">
        <f t="shared" si="90"/>
        <v>-</v>
      </c>
      <c r="AP234" s="41" t="str">
        <f t="shared" si="91"/>
        <v>-</v>
      </c>
      <c r="AQ234" s="39"/>
      <c r="AR234" s="39"/>
      <c r="AS234" s="39"/>
      <c r="AT234" s="30"/>
      <c r="AU234" s="26"/>
      <c r="AV234" s="1"/>
    </row>
    <row r="235" spans="1:48" ht="15" x14ac:dyDescent="0.25">
      <c r="A235" s="64">
        <v>21</v>
      </c>
      <c r="B235" s="64">
        <v>21</v>
      </c>
      <c r="C235" s="1" t="s">
        <v>198</v>
      </c>
      <c r="D235" s="29" t="s">
        <v>24</v>
      </c>
      <c r="E235" s="29"/>
      <c r="F235" s="27"/>
      <c r="G235" s="27"/>
      <c r="H235" s="27"/>
      <c r="I235" s="27">
        <v>172</v>
      </c>
      <c r="J235" s="27"/>
      <c r="K235" s="32">
        <f t="shared" si="79"/>
        <v>172</v>
      </c>
      <c r="L235" s="32" t="s">
        <v>1133</v>
      </c>
      <c r="M235" s="40"/>
      <c r="N235" s="33">
        <f t="shared" si="80"/>
        <v>172.02289999999999</v>
      </c>
      <c r="O235" s="32">
        <f t="shared" si="81"/>
        <v>1</v>
      </c>
      <c r="P235" s="32" t="str">
        <f t="shared" ca="1" si="82"/>
        <v>Y</v>
      </c>
      <c r="Q235" s="34" t="s">
        <v>193</v>
      </c>
      <c r="R235" s="35">
        <f t="shared" si="83"/>
        <v>0</v>
      </c>
      <c r="S235" s="36">
        <f t="shared" si="84"/>
        <v>172.17199999999997</v>
      </c>
      <c r="T235" s="36">
        <f t="shared" si="85"/>
        <v>172.172</v>
      </c>
      <c r="U235" s="35">
        <f t="shared" si="86"/>
        <v>0</v>
      </c>
      <c r="V235" s="35">
        <f t="shared" si="87"/>
        <v>172.19489999999999</v>
      </c>
      <c r="W235" s="29">
        <v>172</v>
      </c>
      <c r="X235" s="27">
        <v>0</v>
      </c>
      <c r="Y235" s="27">
        <v>0</v>
      </c>
      <c r="Z235" s="27">
        <v>0</v>
      </c>
      <c r="AA235" s="27">
        <v>0</v>
      </c>
      <c r="AB235" s="27">
        <v>0</v>
      </c>
      <c r="AD235" s="37"/>
      <c r="AE235" s="37"/>
      <c r="AF235" s="37"/>
      <c r="AG235" s="37"/>
      <c r="AH235" s="37"/>
      <c r="AI235" s="38">
        <f t="shared" ca="1" si="88"/>
        <v>0</v>
      </c>
      <c r="AJ235" s="39"/>
      <c r="AK235" s="71"/>
      <c r="AL235" s="41"/>
      <c r="AM235" s="32"/>
      <c r="AN235" s="41" t="str">
        <f t="shared" si="89"/>
        <v>-</v>
      </c>
      <c r="AO235" s="41" t="str">
        <f t="shared" si="90"/>
        <v>-</v>
      </c>
      <c r="AP235" s="41" t="str">
        <f t="shared" si="91"/>
        <v>-</v>
      </c>
      <c r="AQ235" s="39"/>
      <c r="AR235" s="39"/>
      <c r="AS235" s="39"/>
      <c r="AT235" s="30"/>
      <c r="AU235" s="26"/>
      <c r="AV235" s="1"/>
    </row>
    <row r="236" spans="1:48" ht="15" x14ac:dyDescent="0.25">
      <c r="A236" s="64">
        <v>22</v>
      </c>
      <c r="B236" s="64">
        <v>22</v>
      </c>
      <c r="C236" s="1" t="s">
        <v>782</v>
      </c>
      <c r="D236" s="29" t="s">
        <v>69</v>
      </c>
      <c r="E236" s="29">
        <v>81</v>
      </c>
      <c r="F236" s="27"/>
      <c r="G236" s="27">
        <v>77</v>
      </c>
      <c r="H236" s="27"/>
      <c r="I236" s="27"/>
      <c r="J236" s="27"/>
      <c r="K236" s="32">
        <f t="shared" si="79"/>
        <v>158</v>
      </c>
      <c r="L236" s="32" t="s">
        <v>1133</v>
      </c>
      <c r="M236" s="40"/>
      <c r="N236" s="33">
        <f t="shared" si="80"/>
        <v>158.023</v>
      </c>
      <c r="O236" s="32">
        <f t="shared" si="81"/>
        <v>2</v>
      </c>
      <c r="P236" s="32">
        <f t="shared" ca="1" si="82"/>
        <v>0</v>
      </c>
      <c r="Q236" s="34" t="s">
        <v>193</v>
      </c>
      <c r="R236" s="35">
        <f t="shared" si="83"/>
        <v>0</v>
      </c>
      <c r="S236" s="36">
        <f t="shared" si="84"/>
        <v>158.08869999999999</v>
      </c>
      <c r="T236" s="36">
        <f t="shared" si="85"/>
        <v>158.08869999999999</v>
      </c>
      <c r="U236" s="35">
        <f t="shared" si="86"/>
        <v>0</v>
      </c>
      <c r="V236" s="35">
        <f t="shared" si="87"/>
        <v>158.11169999999998</v>
      </c>
      <c r="W236" s="29">
        <v>81</v>
      </c>
      <c r="X236" s="27">
        <v>77</v>
      </c>
      <c r="Y236" s="27">
        <v>0</v>
      </c>
      <c r="Z236" s="27">
        <v>0</v>
      </c>
      <c r="AA236" s="27">
        <v>0</v>
      </c>
      <c r="AB236" s="27">
        <v>0</v>
      </c>
      <c r="AD236" s="37">
        <v>0</v>
      </c>
      <c r="AE236" s="37">
        <v>0</v>
      </c>
      <c r="AF236" s="37">
        <v>0</v>
      </c>
      <c r="AG236" s="37">
        <v>0</v>
      </c>
      <c r="AH236" s="37"/>
      <c r="AI236" s="38">
        <f t="shared" ca="1" si="88"/>
        <v>77</v>
      </c>
      <c r="AJ236" s="39">
        <v>2</v>
      </c>
      <c r="AK236" s="71">
        <v>158.06016999999997</v>
      </c>
      <c r="AL236" s="41">
        <v>81</v>
      </c>
      <c r="AM236" s="32">
        <v>239</v>
      </c>
      <c r="AN236" s="41" t="str">
        <f t="shared" si="89"/>
        <v>-</v>
      </c>
      <c r="AO236" s="41" t="str">
        <f t="shared" si="90"/>
        <v>-</v>
      </c>
      <c r="AP236" s="41" t="str">
        <f t="shared" si="91"/>
        <v>-</v>
      </c>
      <c r="AQ236" s="39"/>
      <c r="AR236" s="39"/>
      <c r="AS236" s="39"/>
      <c r="AT236" s="30"/>
      <c r="AU236" s="26"/>
      <c r="AV236" s="1"/>
    </row>
    <row r="237" spans="1:48" ht="15" x14ac:dyDescent="0.25">
      <c r="A237" s="64">
        <v>23</v>
      </c>
      <c r="B237" s="64">
        <v>23</v>
      </c>
      <c r="C237" s="1" t="s">
        <v>783</v>
      </c>
      <c r="D237" s="29" t="s">
        <v>124</v>
      </c>
      <c r="E237" s="29">
        <v>146</v>
      </c>
      <c r="F237" s="27"/>
      <c r="G237" s="27"/>
      <c r="H237" s="27"/>
      <c r="I237" s="27"/>
      <c r="J237" s="27"/>
      <c r="K237" s="32">
        <f t="shared" si="79"/>
        <v>146</v>
      </c>
      <c r="L237" s="32" t="s">
        <v>1133</v>
      </c>
      <c r="M237" s="40"/>
      <c r="N237" s="33">
        <f t="shared" si="80"/>
        <v>146.0231</v>
      </c>
      <c r="O237" s="32">
        <f t="shared" si="81"/>
        <v>1</v>
      </c>
      <c r="P237" s="32">
        <f t="shared" ca="1" si="82"/>
        <v>0</v>
      </c>
      <c r="Q237" s="34" t="s">
        <v>193</v>
      </c>
      <c r="R237" s="35">
        <f t="shared" si="83"/>
        <v>0</v>
      </c>
      <c r="S237" s="36">
        <f t="shared" si="84"/>
        <v>146.14599999999999</v>
      </c>
      <c r="T237" s="36">
        <f t="shared" si="85"/>
        <v>146.14599999999999</v>
      </c>
      <c r="U237" s="35">
        <f t="shared" si="86"/>
        <v>0</v>
      </c>
      <c r="V237" s="35">
        <f t="shared" si="87"/>
        <v>146.16909999999999</v>
      </c>
      <c r="W237" s="29">
        <v>146</v>
      </c>
      <c r="X237" s="27">
        <v>0</v>
      </c>
      <c r="Y237" s="27">
        <v>0</v>
      </c>
      <c r="Z237" s="27">
        <v>0</v>
      </c>
      <c r="AA237" s="27">
        <v>0</v>
      </c>
      <c r="AB237" s="27">
        <v>0</v>
      </c>
      <c r="AD237" s="37">
        <v>0</v>
      </c>
      <c r="AE237" s="37">
        <v>0</v>
      </c>
      <c r="AF237" s="37">
        <v>0</v>
      </c>
      <c r="AG237" s="37">
        <v>0</v>
      </c>
      <c r="AH237" s="37"/>
      <c r="AI237" s="38">
        <f t="shared" ca="1" si="88"/>
        <v>0</v>
      </c>
      <c r="AJ237" s="39">
        <v>1</v>
      </c>
      <c r="AK237" s="71">
        <v>146.12429999999998</v>
      </c>
      <c r="AL237" s="41">
        <v>146</v>
      </c>
      <c r="AM237" s="32">
        <v>292</v>
      </c>
      <c r="AN237" s="41" t="str">
        <f t="shared" si="89"/>
        <v>-</v>
      </c>
      <c r="AO237" s="41" t="str">
        <f t="shared" si="90"/>
        <v>-</v>
      </c>
      <c r="AP237" s="41" t="str">
        <f t="shared" si="91"/>
        <v>-</v>
      </c>
      <c r="AQ237" s="39"/>
      <c r="AR237" s="39"/>
      <c r="AS237" s="39"/>
      <c r="AT237" s="30"/>
      <c r="AU237" s="26"/>
      <c r="AV237" s="1"/>
    </row>
    <row r="238" spans="1:48" ht="15" x14ac:dyDescent="0.25">
      <c r="A238" s="64">
        <v>24</v>
      </c>
      <c r="B238" s="64" t="s">
        <v>38</v>
      </c>
      <c r="C238" s="1" t="s">
        <v>294</v>
      </c>
      <c r="D238" s="29" t="s">
        <v>92</v>
      </c>
      <c r="E238" s="29"/>
      <c r="F238" s="27"/>
      <c r="G238" s="27"/>
      <c r="H238" s="27"/>
      <c r="I238" s="27">
        <v>126</v>
      </c>
      <c r="J238" s="27"/>
      <c r="K238" s="32">
        <f t="shared" si="79"/>
        <v>126</v>
      </c>
      <c r="L238" s="32" t="s">
        <v>1200</v>
      </c>
      <c r="M238" s="40"/>
      <c r="N238" s="33">
        <f t="shared" si="80"/>
        <v>126.0232</v>
      </c>
      <c r="O238" s="32">
        <f t="shared" si="81"/>
        <v>1</v>
      </c>
      <c r="P238" s="32" t="str">
        <f t="shared" ca="1" si="82"/>
        <v>Y</v>
      </c>
      <c r="Q238" s="34" t="s">
        <v>193</v>
      </c>
      <c r="R238" s="35">
        <f t="shared" si="83"/>
        <v>0</v>
      </c>
      <c r="S238" s="36">
        <f t="shared" si="84"/>
        <v>126.12599999999999</v>
      </c>
      <c r="T238" s="36">
        <f t="shared" si="85"/>
        <v>126.126</v>
      </c>
      <c r="U238" s="35">
        <f t="shared" si="86"/>
        <v>0</v>
      </c>
      <c r="V238" s="35">
        <f t="shared" si="87"/>
        <v>126.14920000000001</v>
      </c>
      <c r="W238" s="29">
        <v>126</v>
      </c>
      <c r="X238" s="27">
        <v>0</v>
      </c>
      <c r="Y238" s="27">
        <v>0</v>
      </c>
      <c r="Z238" s="27">
        <v>0</v>
      </c>
      <c r="AA238" s="27">
        <v>0</v>
      </c>
      <c r="AB238" s="27">
        <v>0</v>
      </c>
      <c r="AD238" s="37"/>
      <c r="AE238" s="37"/>
      <c r="AF238" s="37"/>
      <c r="AG238" s="37"/>
      <c r="AH238" s="37"/>
      <c r="AI238" s="38">
        <f t="shared" ca="1" si="88"/>
        <v>0</v>
      </c>
      <c r="AJ238" s="39"/>
      <c r="AK238" s="71"/>
      <c r="AL238" s="41"/>
      <c r="AM238" s="32"/>
      <c r="AN238" s="41" t="str">
        <f t="shared" si="89"/>
        <v>-</v>
      </c>
      <c r="AO238" s="41" t="str">
        <f t="shared" si="90"/>
        <v>-</v>
      </c>
      <c r="AP238" s="41" t="str">
        <f t="shared" si="91"/>
        <v>-</v>
      </c>
      <c r="AQ238" s="39"/>
      <c r="AR238" s="39"/>
      <c r="AS238" s="39"/>
      <c r="AT238" s="30"/>
      <c r="AU238" s="26"/>
      <c r="AV238" s="1"/>
    </row>
    <row r="239" spans="1:48" ht="15" x14ac:dyDescent="0.25">
      <c r="A239" s="64">
        <v>25</v>
      </c>
      <c r="B239" s="64">
        <v>24</v>
      </c>
      <c r="C239" s="1" t="s">
        <v>784</v>
      </c>
      <c r="D239" s="29" t="s">
        <v>52</v>
      </c>
      <c r="E239" s="29"/>
      <c r="F239" s="27"/>
      <c r="G239" s="27"/>
      <c r="H239" s="27">
        <v>126</v>
      </c>
      <c r="I239" s="27"/>
      <c r="J239" s="27"/>
      <c r="K239" s="32">
        <f t="shared" si="79"/>
        <v>126</v>
      </c>
      <c r="L239" s="32" t="s">
        <v>1133</v>
      </c>
      <c r="M239" s="40"/>
      <c r="N239" s="33">
        <f t="shared" si="80"/>
        <v>126.02330000000001</v>
      </c>
      <c r="O239" s="32">
        <f t="shared" si="81"/>
        <v>1</v>
      </c>
      <c r="P239" s="32">
        <f t="shared" ca="1" si="82"/>
        <v>0</v>
      </c>
      <c r="Q239" s="34" t="s">
        <v>193</v>
      </c>
      <c r="R239" s="35">
        <f t="shared" si="83"/>
        <v>0</v>
      </c>
      <c r="S239" s="36">
        <f t="shared" si="84"/>
        <v>126.12599999999999</v>
      </c>
      <c r="T239" s="36">
        <f t="shared" si="85"/>
        <v>126.126</v>
      </c>
      <c r="U239" s="35">
        <f t="shared" si="86"/>
        <v>0</v>
      </c>
      <c r="V239" s="35">
        <f t="shared" si="87"/>
        <v>126.14930000000001</v>
      </c>
      <c r="W239" s="29">
        <v>126</v>
      </c>
      <c r="X239" s="27">
        <v>0</v>
      </c>
      <c r="Y239" s="27">
        <v>0</v>
      </c>
      <c r="Z239" s="27">
        <v>0</v>
      </c>
      <c r="AA239" s="27">
        <v>0</v>
      </c>
      <c r="AB239" s="27">
        <v>0</v>
      </c>
      <c r="AD239" s="37">
        <v>0</v>
      </c>
      <c r="AE239" s="37">
        <v>0</v>
      </c>
      <c r="AF239" s="37">
        <v>0</v>
      </c>
      <c r="AG239" s="37">
        <v>0</v>
      </c>
      <c r="AH239" s="37"/>
      <c r="AI239" s="38">
        <f t="shared" ca="1" si="88"/>
        <v>0</v>
      </c>
      <c r="AJ239" s="39">
        <v>1</v>
      </c>
      <c r="AK239" s="71">
        <v>125.97946</v>
      </c>
      <c r="AL239" s="41">
        <v>126</v>
      </c>
      <c r="AM239" s="32">
        <v>252</v>
      </c>
      <c r="AN239" s="41" t="str">
        <f t="shared" si="89"/>
        <v>-</v>
      </c>
      <c r="AO239" s="41" t="str">
        <f t="shared" si="90"/>
        <v>-</v>
      </c>
      <c r="AP239" s="41" t="str">
        <f t="shared" si="91"/>
        <v>-</v>
      </c>
      <c r="AQ239" s="39"/>
      <c r="AR239" s="39"/>
      <c r="AS239" s="39"/>
      <c r="AT239" s="30"/>
      <c r="AU239" s="26"/>
      <c r="AV239" s="1"/>
    </row>
    <row r="240" spans="1:48" ht="15" x14ac:dyDescent="0.25">
      <c r="A240" s="64">
        <v>26</v>
      </c>
      <c r="B240" s="64" t="s">
        <v>38</v>
      </c>
      <c r="C240" s="1" t="s">
        <v>785</v>
      </c>
      <c r="D240" s="29" t="s">
        <v>92</v>
      </c>
      <c r="E240" s="29">
        <v>118</v>
      </c>
      <c r="F240" s="27"/>
      <c r="G240" s="27"/>
      <c r="H240" s="27"/>
      <c r="I240" s="27"/>
      <c r="J240" s="27"/>
      <c r="K240" s="32">
        <f t="shared" si="79"/>
        <v>118</v>
      </c>
      <c r="L240" s="32" t="s">
        <v>1200</v>
      </c>
      <c r="M240" s="40"/>
      <c r="N240" s="33">
        <f t="shared" si="80"/>
        <v>118.0234</v>
      </c>
      <c r="O240" s="32">
        <f t="shared" si="81"/>
        <v>1</v>
      </c>
      <c r="P240" s="32">
        <f t="shared" ca="1" si="82"/>
        <v>0</v>
      </c>
      <c r="Q240" s="34" t="s">
        <v>193</v>
      </c>
      <c r="R240" s="35">
        <f t="shared" si="83"/>
        <v>0</v>
      </c>
      <c r="S240" s="36">
        <f t="shared" si="84"/>
        <v>118.11799999999998</v>
      </c>
      <c r="T240" s="36">
        <f t="shared" si="85"/>
        <v>118.11799999999999</v>
      </c>
      <c r="U240" s="35">
        <f t="shared" si="86"/>
        <v>0</v>
      </c>
      <c r="V240" s="35">
        <f t="shared" si="87"/>
        <v>118.14139999999999</v>
      </c>
      <c r="W240" s="29">
        <v>118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D240" s="37">
        <v>0</v>
      </c>
      <c r="AE240" s="37">
        <v>0</v>
      </c>
      <c r="AF240" s="37">
        <v>0</v>
      </c>
      <c r="AG240" s="37">
        <v>0</v>
      </c>
      <c r="AH240" s="37"/>
      <c r="AI240" s="38">
        <f t="shared" ca="1" si="88"/>
        <v>0</v>
      </c>
      <c r="AJ240" s="39">
        <v>1</v>
      </c>
      <c r="AK240" s="71">
        <v>118.09599999999999</v>
      </c>
      <c r="AL240" s="41">
        <v>118</v>
      </c>
      <c r="AM240" s="32">
        <v>0</v>
      </c>
      <c r="AN240" s="41" t="str">
        <f t="shared" si="89"/>
        <v>-</v>
      </c>
      <c r="AO240" s="41" t="str">
        <f t="shared" si="90"/>
        <v>-</v>
      </c>
      <c r="AP240" s="41" t="str">
        <f t="shared" si="91"/>
        <v>-</v>
      </c>
      <c r="AQ240" s="39"/>
      <c r="AR240" s="39"/>
      <c r="AS240" s="39"/>
      <c r="AT240" s="30"/>
      <c r="AU240" s="26"/>
      <c r="AV240" s="1"/>
    </row>
    <row r="241" spans="1:48" ht="15" x14ac:dyDescent="0.25">
      <c r="A241" s="64">
        <v>27</v>
      </c>
      <c r="B241" s="64">
        <v>25</v>
      </c>
      <c r="C241" s="1" t="s">
        <v>786</v>
      </c>
      <c r="D241" s="29" t="s">
        <v>24</v>
      </c>
      <c r="E241" s="29">
        <v>106</v>
      </c>
      <c r="F241" s="27"/>
      <c r="G241" s="27"/>
      <c r="H241" s="27"/>
      <c r="I241" s="27"/>
      <c r="J241" s="27"/>
      <c r="K241" s="32">
        <f t="shared" si="79"/>
        <v>106</v>
      </c>
      <c r="L241" s="32" t="s">
        <v>1133</v>
      </c>
      <c r="M241" s="40"/>
      <c r="N241" s="33">
        <f t="shared" si="80"/>
        <v>106.0235</v>
      </c>
      <c r="O241" s="32">
        <f t="shared" si="81"/>
        <v>1</v>
      </c>
      <c r="P241" s="32">
        <f t="shared" ca="1" si="82"/>
        <v>0</v>
      </c>
      <c r="Q241" s="34" t="s">
        <v>193</v>
      </c>
      <c r="R241" s="35">
        <f t="shared" si="83"/>
        <v>0</v>
      </c>
      <c r="S241" s="36">
        <f t="shared" si="84"/>
        <v>106.10599999999999</v>
      </c>
      <c r="T241" s="36">
        <f t="shared" si="85"/>
        <v>106.10599999999999</v>
      </c>
      <c r="U241" s="35">
        <f t="shared" si="86"/>
        <v>0</v>
      </c>
      <c r="V241" s="35">
        <f t="shared" si="87"/>
        <v>106.12949999999999</v>
      </c>
      <c r="W241" s="29">
        <v>106</v>
      </c>
      <c r="X241" s="27">
        <v>0</v>
      </c>
      <c r="Y241" s="27">
        <v>0</v>
      </c>
      <c r="Z241" s="27">
        <v>0</v>
      </c>
      <c r="AA241" s="27">
        <v>0</v>
      </c>
      <c r="AB241" s="27">
        <v>0</v>
      </c>
      <c r="AD241" s="37">
        <v>0</v>
      </c>
      <c r="AE241" s="37">
        <v>0</v>
      </c>
      <c r="AF241" s="37">
        <v>0</v>
      </c>
      <c r="AG241" s="37">
        <v>0</v>
      </c>
      <c r="AH241" s="37"/>
      <c r="AI241" s="38">
        <f t="shared" ca="1" si="88"/>
        <v>0</v>
      </c>
      <c r="AJ241" s="39">
        <v>1</v>
      </c>
      <c r="AK241" s="71">
        <v>106.0839</v>
      </c>
      <c r="AL241" s="41">
        <v>106</v>
      </c>
      <c r="AM241" s="32">
        <v>212</v>
      </c>
      <c r="AN241" s="41" t="str">
        <f t="shared" si="89"/>
        <v>-</v>
      </c>
      <c r="AO241" s="41" t="str">
        <f t="shared" si="90"/>
        <v>-</v>
      </c>
      <c r="AP241" s="41" t="str">
        <f t="shared" si="91"/>
        <v>-</v>
      </c>
      <c r="AQ241" s="39"/>
      <c r="AR241" s="39"/>
      <c r="AS241" s="39"/>
      <c r="AT241" s="30"/>
      <c r="AU241" s="26"/>
      <c r="AV241" s="1"/>
    </row>
    <row r="242" spans="1:48" ht="15" x14ac:dyDescent="0.25">
      <c r="A242" s="64">
        <v>28</v>
      </c>
      <c r="B242" s="64">
        <v>26</v>
      </c>
      <c r="C242" s="1" t="s">
        <v>787</v>
      </c>
      <c r="D242" s="29" t="s">
        <v>49</v>
      </c>
      <c r="E242" s="29"/>
      <c r="F242" s="27"/>
      <c r="G242" s="27"/>
      <c r="H242" s="27">
        <v>103</v>
      </c>
      <c r="I242" s="27"/>
      <c r="J242" s="27"/>
      <c r="K242" s="32">
        <f t="shared" si="79"/>
        <v>103</v>
      </c>
      <c r="L242" s="32" t="s">
        <v>1133</v>
      </c>
      <c r="M242" s="40"/>
      <c r="N242" s="33">
        <f t="shared" si="80"/>
        <v>103.0236</v>
      </c>
      <c r="O242" s="32">
        <f t="shared" si="81"/>
        <v>1</v>
      </c>
      <c r="P242" s="32">
        <f t="shared" ca="1" si="82"/>
        <v>0</v>
      </c>
      <c r="Q242" s="34" t="s">
        <v>193</v>
      </c>
      <c r="R242" s="35">
        <f t="shared" si="83"/>
        <v>0</v>
      </c>
      <c r="S242" s="36">
        <f t="shared" si="84"/>
        <v>103.10299999999999</v>
      </c>
      <c r="T242" s="36">
        <f t="shared" si="85"/>
        <v>103.10299999999999</v>
      </c>
      <c r="U242" s="35">
        <f t="shared" si="86"/>
        <v>0</v>
      </c>
      <c r="V242" s="35">
        <f t="shared" si="87"/>
        <v>103.1266</v>
      </c>
      <c r="W242" s="29">
        <v>103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D242" s="37">
        <v>0</v>
      </c>
      <c r="AE242" s="37">
        <v>0</v>
      </c>
      <c r="AF242" s="37">
        <v>0</v>
      </c>
      <c r="AG242" s="37">
        <v>0</v>
      </c>
      <c r="AH242" s="37"/>
      <c r="AI242" s="38">
        <f t="shared" ca="1" si="88"/>
        <v>0</v>
      </c>
      <c r="AJ242" s="39">
        <v>1</v>
      </c>
      <c r="AK242" s="71">
        <v>102.97883</v>
      </c>
      <c r="AL242" s="41">
        <v>103</v>
      </c>
      <c r="AM242" s="32">
        <v>206</v>
      </c>
      <c r="AN242" s="41" t="str">
        <f t="shared" si="89"/>
        <v>-</v>
      </c>
      <c r="AO242" s="41" t="str">
        <f t="shared" si="90"/>
        <v>-</v>
      </c>
      <c r="AP242" s="41" t="str">
        <f t="shared" si="91"/>
        <v>-</v>
      </c>
      <c r="AQ242" s="39"/>
      <c r="AR242" s="39"/>
      <c r="AS242" s="39"/>
      <c r="AT242" s="30"/>
      <c r="AU242" s="26"/>
      <c r="AV242" s="1"/>
    </row>
    <row r="243" spans="1:48" ht="15" x14ac:dyDescent="0.25">
      <c r="A243" s="64">
        <v>29</v>
      </c>
      <c r="B243" s="64" t="s">
        <v>38</v>
      </c>
      <c r="C243" s="1" t="s">
        <v>788</v>
      </c>
      <c r="D243" s="29" t="s">
        <v>92</v>
      </c>
      <c r="E243" s="29">
        <v>99</v>
      </c>
      <c r="F243" s="27"/>
      <c r="G243" s="27"/>
      <c r="H243" s="27"/>
      <c r="I243" s="27"/>
      <c r="J243" s="27"/>
      <c r="K243" s="32">
        <f t="shared" si="79"/>
        <v>99</v>
      </c>
      <c r="L243" s="32" t="s">
        <v>1200</v>
      </c>
      <c r="M243" s="40"/>
      <c r="N243" s="33">
        <f t="shared" si="80"/>
        <v>99.023700000000005</v>
      </c>
      <c r="O243" s="32">
        <f t="shared" si="81"/>
        <v>1</v>
      </c>
      <c r="P243" s="32">
        <f t="shared" ca="1" si="82"/>
        <v>0</v>
      </c>
      <c r="Q243" s="34" t="s">
        <v>193</v>
      </c>
      <c r="R243" s="35">
        <f t="shared" si="83"/>
        <v>0</v>
      </c>
      <c r="S243" s="36">
        <f t="shared" si="84"/>
        <v>99.09899999999999</v>
      </c>
      <c r="T243" s="36">
        <f t="shared" si="85"/>
        <v>99.099000000000004</v>
      </c>
      <c r="U243" s="35">
        <f t="shared" si="86"/>
        <v>0</v>
      </c>
      <c r="V243" s="35">
        <f t="shared" si="87"/>
        <v>99.122700000000009</v>
      </c>
      <c r="W243" s="29">
        <v>99</v>
      </c>
      <c r="X243" s="27">
        <v>0</v>
      </c>
      <c r="Y243" s="27">
        <v>0</v>
      </c>
      <c r="Z243" s="27">
        <v>0</v>
      </c>
      <c r="AA243" s="27">
        <v>0</v>
      </c>
      <c r="AB243" s="27">
        <v>0</v>
      </c>
      <c r="AD243" s="37">
        <v>0</v>
      </c>
      <c r="AE243" s="37">
        <v>0</v>
      </c>
      <c r="AF243" s="37">
        <v>0</v>
      </c>
      <c r="AG243" s="37">
        <v>0</v>
      </c>
      <c r="AH243" s="37"/>
      <c r="AI243" s="38">
        <f t="shared" ca="1" si="88"/>
        <v>0</v>
      </c>
      <c r="AJ243" s="39">
        <v>1</v>
      </c>
      <c r="AK243" s="71">
        <v>99.076700000000002</v>
      </c>
      <c r="AL243" s="41">
        <v>99</v>
      </c>
      <c r="AM243" s="32">
        <v>0</v>
      </c>
      <c r="AN243" s="41" t="str">
        <f t="shared" si="89"/>
        <v>-</v>
      </c>
      <c r="AO243" s="41" t="str">
        <f t="shared" si="90"/>
        <v>-</v>
      </c>
      <c r="AP243" s="41" t="str">
        <f t="shared" si="91"/>
        <v>-</v>
      </c>
      <c r="AQ243" s="39"/>
      <c r="AR243" s="39"/>
      <c r="AS243" s="39"/>
      <c r="AT243" s="30"/>
      <c r="AU243" s="26"/>
      <c r="AV243" s="1"/>
    </row>
    <row r="244" spans="1:48" ht="15" x14ac:dyDescent="0.25">
      <c r="A244" s="64">
        <v>30</v>
      </c>
      <c r="B244" s="64">
        <v>27</v>
      </c>
      <c r="C244" s="1" t="s">
        <v>789</v>
      </c>
      <c r="D244" s="29" t="s">
        <v>49</v>
      </c>
      <c r="E244" s="29"/>
      <c r="F244" s="27"/>
      <c r="G244" s="27">
        <v>89</v>
      </c>
      <c r="H244" s="27"/>
      <c r="I244" s="27"/>
      <c r="J244" s="27"/>
      <c r="K244" s="32">
        <f t="shared" si="79"/>
        <v>89</v>
      </c>
      <c r="L244" s="32" t="s">
        <v>1133</v>
      </c>
      <c r="M244" s="40"/>
      <c r="N244" s="33">
        <f t="shared" si="80"/>
        <v>89.023799999999994</v>
      </c>
      <c r="O244" s="32">
        <f t="shared" si="81"/>
        <v>1</v>
      </c>
      <c r="P244" s="32">
        <f t="shared" ca="1" si="82"/>
        <v>0</v>
      </c>
      <c r="Q244" s="34" t="s">
        <v>193</v>
      </c>
      <c r="R244" s="35">
        <f t="shared" si="83"/>
        <v>0</v>
      </c>
      <c r="S244" s="36">
        <f t="shared" si="84"/>
        <v>89.088999999999984</v>
      </c>
      <c r="T244" s="36">
        <f t="shared" si="85"/>
        <v>89.088999999999999</v>
      </c>
      <c r="U244" s="35">
        <f t="shared" si="86"/>
        <v>0</v>
      </c>
      <c r="V244" s="35">
        <f t="shared" si="87"/>
        <v>89.112799999999993</v>
      </c>
      <c r="W244" s="29">
        <v>89</v>
      </c>
      <c r="X244" s="27">
        <v>0</v>
      </c>
      <c r="Y244" s="27">
        <v>0</v>
      </c>
      <c r="Z244" s="27">
        <v>0</v>
      </c>
      <c r="AA244" s="27">
        <v>0</v>
      </c>
      <c r="AB244" s="27">
        <v>0</v>
      </c>
      <c r="AD244" s="37">
        <v>0</v>
      </c>
      <c r="AE244" s="37">
        <v>0</v>
      </c>
      <c r="AF244" s="37">
        <v>0</v>
      </c>
      <c r="AG244" s="37">
        <v>0</v>
      </c>
      <c r="AH244" s="37"/>
      <c r="AI244" s="38">
        <f t="shared" ca="1" si="88"/>
        <v>89</v>
      </c>
      <c r="AJ244" s="39">
        <v>1</v>
      </c>
      <c r="AK244" s="71">
        <v>88.978390000000005</v>
      </c>
      <c r="AL244" s="41">
        <v>89</v>
      </c>
      <c r="AM244" s="32">
        <v>178</v>
      </c>
      <c r="AN244" s="41" t="str">
        <f t="shared" si="89"/>
        <v>-</v>
      </c>
      <c r="AO244" s="41" t="str">
        <f t="shared" si="90"/>
        <v>-</v>
      </c>
      <c r="AP244" s="41" t="str">
        <f t="shared" si="91"/>
        <v>-</v>
      </c>
      <c r="AQ244" s="39"/>
      <c r="AR244" s="39"/>
      <c r="AS244" s="39"/>
      <c r="AT244" s="30"/>
      <c r="AU244" s="26"/>
      <c r="AV244" s="1"/>
    </row>
    <row r="245" spans="1:48" ht="5.0999999999999996" customHeight="1" x14ac:dyDescent="0.2">
      <c r="A245" s="27"/>
      <c r="B245" s="27"/>
      <c r="D245" s="56"/>
      <c r="E245" s="56"/>
      <c r="F245" s="56"/>
      <c r="G245" s="56"/>
      <c r="H245" s="56"/>
      <c r="I245" s="56"/>
      <c r="J245" s="56"/>
      <c r="K245" s="32"/>
      <c r="L245" s="27"/>
      <c r="M245" s="27"/>
      <c r="N245" s="42"/>
      <c r="O245" s="27"/>
      <c r="P245" s="27"/>
      <c r="R245" s="62"/>
      <c r="S245" s="62"/>
      <c r="T245" s="62"/>
      <c r="U245" s="62"/>
      <c r="V245" s="35"/>
      <c r="W245" s="62"/>
      <c r="X245" s="62"/>
      <c r="Y245" s="62"/>
      <c r="Z245" s="62"/>
      <c r="AA245" s="62"/>
      <c r="AB245" s="62"/>
      <c r="AJ245" s="26"/>
      <c r="AK245" s="26"/>
      <c r="AM245" s="26"/>
      <c r="AN245" s="41"/>
      <c r="AO245" s="41"/>
      <c r="AP245" s="41"/>
      <c r="AQ245" s="41"/>
      <c r="AR245" s="41"/>
      <c r="AS245" s="41"/>
      <c r="AT245" s="30"/>
      <c r="AU245" s="26"/>
      <c r="AV245" s="1"/>
    </row>
    <row r="246" spans="1:48" x14ac:dyDescent="0.2">
      <c r="D246" s="27"/>
      <c r="E246" s="27"/>
      <c r="F246" s="27"/>
      <c r="G246" s="27"/>
      <c r="H246" s="27"/>
      <c r="I246" s="27"/>
      <c r="J246" s="27"/>
      <c r="K246" s="32"/>
      <c r="L246" s="27"/>
      <c r="M246" s="27"/>
      <c r="N246" s="42"/>
      <c r="O246" s="27"/>
      <c r="P246" s="27"/>
      <c r="R246" s="65"/>
      <c r="S246" s="65"/>
      <c r="T246" s="65"/>
      <c r="U246" s="65"/>
      <c r="V246" s="35"/>
      <c r="W246" s="65"/>
      <c r="X246" s="65"/>
      <c r="Y246" s="65"/>
      <c r="Z246" s="65"/>
      <c r="AA246" s="65"/>
      <c r="AB246" s="65"/>
      <c r="AJ246" s="26"/>
      <c r="AK246" s="26"/>
      <c r="AM246" s="26"/>
      <c r="AN246" s="41"/>
      <c r="AO246" s="41"/>
      <c r="AP246" s="41"/>
      <c r="AQ246" s="41"/>
      <c r="AR246" s="41"/>
      <c r="AS246" s="41"/>
      <c r="AT246" s="30"/>
      <c r="AU246" s="26"/>
      <c r="AV246" s="1"/>
    </row>
    <row r="247" spans="1:48" ht="15" x14ac:dyDescent="0.25">
      <c r="A247" s="63"/>
      <c r="B247" s="63"/>
      <c r="C247" s="26" t="s">
        <v>215</v>
      </c>
      <c r="D247" s="27"/>
      <c r="E247" s="27"/>
      <c r="F247" s="27"/>
      <c r="G247" s="27"/>
      <c r="H247" s="27"/>
      <c r="I247" s="27"/>
      <c r="J247" s="27"/>
      <c r="K247" s="32"/>
      <c r="L247" s="27"/>
      <c r="M247" s="27"/>
      <c r="N247" s="42"/>
      <c r="O247" s="27"/>
      <c r="P247" s="27"/>
      <c r="Q247" s="56" t="str">
        <f>C247</f>
        <v>F65</v>
      </c>
      <c r="R247" s="62"/>
      <c r="S247" s="62"/>
      <c r="T247" s="62"/>
      <c r="U247" s="62"/>
      <c r="V247" s="35"/>
      <c r="W247" s="65"/>
      <c r="X247" s="62"/>
      <c r="Y247" s="62"/>
      <c r="Z247" s="62"/>
      <c r="AA247" s="62"/>
      <c r="AB247" s="62"/>
      <c r="AJ247" s="26"/>
      <c r="AK247" s="26"/>
      <c r="AM247" s="26"/>
      <c r="AN247" s="41"/>
      <c r="AO247" s="41"/>
      <c r="AP247" s="41"/>
      <c r="AQ247" s="39">
        <v>454</v>
      </c>
      <c r="AR247" s="39">
        <v>447</v>
      </c>
      <c r="AS247" s="39">
        <v>433</v>
      </c>
      <c r="AT247" s="30"/>
      <c r="AU247" s="26"/>
      <c r="AV247" s="1"/>
    </row>
    <row r="248" spans="1:48" ht="15" x14ac:dyDescent="0.25">
      <c r="A248" s="64">
        <v>1</v>
      </c>
      <c r="B248" s="64">
        <v>1</v>
      </c>
      <c r="C248" s="1" t="s">
        <v>214</v>
      </c>
      <c r="D248" s="29" t="s">
        <v>161</v>
      </c>
      <c r="E248" s="29">
        <v>156</v>
      </c>
      <c r="F248" s="27">
        <v>146</v>
      </c>
      <c r="G248" s="27"/>
      <c r="H248" s="27">
        <v>152</v>
      </c>
      <c r="I248" s="27">
        <v>163</v>
      </c>
      <c r="J248" s="27"/>
      <c r="K248" s="32">
        <f t="shared" ref="K248:K260" si="92"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471</v>
      </c>
      <c r="L248" s="32" t="s">
        <v>1133</v>
      </c>
      <c r="M248" s="40" t="s">
        <v>790</v>
      </c>
      <c r="N248" s="33">
        <f t="shared" ref="N248:N260" si="93">K248+(ROW(K248)-ROW(K$6))/10000</f>
        <v>471.02420000000001</v>
      </c>
      <c r="O248" s="32">
        <f t="shared" ref="O248:O260" si="94">COUNT(E248:J248)</f>
        <v>4</v>
      </c>
      <c r="P248" s="32">
        <f t="shared" ref="P248:P260" ca="1" si="95">IF(AND(O248=1,OFFSET(D248,0,P$3)&gt;0),"Y",0)</f>
        <v>0</v>
      </c>
      <c r="Q248" s="34" t="s">
        <v>215</v>
      </c>
      <c r="R248" s="35">
        <f t="shared" ref="R248:R260" si="96">1-(Q248=Q247)</f>
        <v>0</v>
      </c>
      <c r="S248" s="36">
        <f t="shared" ref="S248:S260" si="97">IFERROR(LARGE(E248:J248,1),0)*1.001+IF($D$5&gt;=2,IFERROR(LARGE(E248:J248,2),0),0)*1.0001+IF($D$5&gt;=3,IFERROR(LARGE(E248:J248,3),0),0)*1.00001+IF($D$5&gt;=4,IFERROR(LARGE(E248:J248,4),0),0)*1.000001+IF($D$5&gt;=5,IFERROR(LARGE(E248:J248,5),0),0)*1.0000001+IF($D$5&gt;=6,IFERROR(LARGE(E248:J248,6),0),0)*1.00000001</f>
        <v>471.18011999999999</v>
      </c>
      <c r="T248" s="36">
        <f t="shared" ref="T248:T260" si="98">K248+W248/1000+IF($D$5&gt;=2,X248/10000,0)+IF($D$5&gt;=3,Y248/100000,0)+IF($D$5&gt;=4,Z248/1000000,0)+IF($D$5&gt;=5,AA248/10000000,0)+IF($D$5&gt;=6,AB248/100000000,0)</f>
        <v>471.18012000000004</v>
      </c>
      <c r="U248" s="35">
        <f t="shared" ref="U248:U260" si="99">1-(S248=T248)</f>
        <v>0</v>
      </c>
      <c r="V248" s="35">
        <f t="shared" ref="V248:V260" si="100">N248+W248/1000+X248/10000+Y248/100000+Z248/1000000+AA248/10000000+AB248/100000000</f>
        <v>471.20446600000002</v>
      </c>
      <c r="W248" s="29">
        <v>163</v>
      </c>
      <c r="X248" s="27">
        <v>156</v>
      </c>
      <c r="Y248" s="27">
        <v>152</v>
      </c>
      <c r="Z248" s="27">
        <v>146</v>
      </c>
      <c r="AA248" s="27">
        <v>0</v>
      </c>
      <c r="AB248" s="27">
        <v>0</v>
      </c>
      <c r="AD248" s="37">
        <v>0</v>
      </c>
      <c r="AE248" s="37">
        <v>0</v>
      </c>
      <c r="AF248" s="37">
        <v>0</v>
      </c>
      <c r="AG248" s="37">
        <v>0</v>
      </c>
      <c r="AH248" s="37"/>
      <c r="AI248" s="38">
        <f t="shared" ref="AI248:AI260" ca="1" si="101">OFFSET(E248,0,AI$5-1)</f>
        <v>0</v>
      </c>
      <c r="AJ248" s="39">
        <v>3</v>
      </c>
      <c r="AK248" s="71">
        <v>454.14911999999998</v>
      </c>
      <c r="AL248" s="41">
        <v>156</v>
      </c>
      <c r="AM248" s="32">
        <v>464</v>
      </c>
      <c r="AN248" s="41" t="str">
        <f t="shared" ref="AN248:AN260" si="102">IF(AND($AD248="Query O/s",AQ248&lt;&gt;""),AQ248,"-")</f>
        <v>-</v>
      </c>
      <c r="AO248" s="41" t="str">
        <f t="shared" ref="AO248:AO260" si="103">IF(AND($AD248="Query O/s",AR248&lt;&gt;""),AR248,"-")</f>
        <v>-</v>
      </c>
      <c r="AP248" s="41" t="str">
        <f t="shared" ref="AP248:AP260" si="104">IF(AND($AD248="Query O/s",AS248&lt;&gt;""),AS248,"-")</f>
        <v>-</v>
      </c>
      <c r="AQ248" s="39" t="s">
        <v>790</v>
      </c>
      <c r="AR248" s="39" t="s">
        <v>791</v>
      </c>
      <c r="AS248" s="39"/>
      <c r="AT248" s="30"/>
      <c r="AU248" s="26"/>
      <c r="AV248" s="1"/>
    </row>
    <row r="249" spans="1:48" ht="15" x14ac:dyDescent="0.25">
      <c r="A249" s="64">
        <v>2</v>
      </c>
      <c r="B249" s="64">
        <v>2</v>
      </c>
      <c r="C249" s="1" t="s">
        <v>792</v>
      </c>
      <c r="D249" s="29" t="s">
        <v>85</v>
      </c>
      <c r="E249" s="29"/>
      <c r="F249" s="27">
        <v>154</v>
      </c>
      <c r="G249" s="27">
        <v>145</v>
      </c>
      <c r="H249" s="27">
        <v>148</v>
      </c>
      <c r="I249" s="27"/>
      <c r="J249" s="27"/>
      <c r="K249" s="32">
        <f t="shared" si="92"/>
        <v>447</v>
      </c>
      <c r="L249" s="32" t="s">
        <v>1133</v>
      </c>
      <c r="M249" s="40" t="s">
        <v>791</v>
      </c>
      <c r="N249" s="33">
        <f t="shared" si="93"/>
        <v>447.02429999999998</v>
      </c>
      <c r="O249" s="32">
        <f t="shared" si="94"/>
        <v>3</v>
      </c>
      <c r="P249" s="32">
        <f t="shared" ca="1" si="95"/>
        <v>0</v>
      </c>
      <c r="Q249" s="34" t="s">
        <v>215</v>
      </c>
      <c r="R249" s="35">
        <f t="shared" si="96"/>
        <v>0</v>
      </c>
      <c r="S249" s="36">
        <f t="shared" si="97"/>
        <v>447.17025000000001</v>
      </c>
      <c r="T249" s="36">
        <f t="shared" si="98"/>
        <v>447.17024999999995</v>
      </c>
      <c r="U249" s="35">
        <f t="shared" si="99"/>
        <v>0</v>
      </c>
      <c r="V249" s="35">
        <f t="shared" si="100"/>
        <v>447.19454999999994</v>
      </c>
      <c r="W249" s="29">
        <v>154</v>
      </c>
      <c r="X249" s="27">
        <v>148</v>
      </c>
      <c r="Y249" s="27">
        <v>145</v>
      </c>
      <c r="Z249" s="27">
        <v>0</v>
      </c>
      <c r="AA249" s="27">
        <v>0</v>
      </c>
      <c r="AB249" s="27">
        <v>0</v>
      </c>
      <c r="AD249" s="37">
        <v>0</v>
      </c>
      <c r="AE249" s="37">
        <v>0</v>
      </c>
      <c r="AF249" s="37">
        <v>0</v>
      </c>
      <c r="AG249" s="37">
        <v>0</v>
      </c>
      <c r="AH249" s="37"/>
      <c r="AI249" s="38">
        <f t="shared" ca="1" si="101"/>
        <v>145</v>
      </c>
      <c r="AJ249" s="39">
        <v>3</v>
      </c>
      <c r="AK249" s="71">
        <v>446.99392499999999</v>
      </c>
      <c r="AL249" s="41">
        <v>154</v>
      </c>
      <c r="AM249" s="32">
        <v>456</v>
      </c>
      <c r="AN249" s="41" t="str">
        <f t="shared" si="102"/>
        <v>-</v>
      </c>
      <c r="AO249" s="41" t="str">
        <f t="shared" si="103"/>
        <v>-</v>
      </c>
      <c r="AP249" s="41" t="str">
        <f t="shared" si="104"/>
        <v>-</v>
      </c>
      <c r="AQ249" s="39" t="s">
        <v>790</v>
      </c>
      <c r="AR249" s="39" t="s">
        <v>791</v>
      </c>
      <c r="AS249" s="39" t="s">
        <v>793</v>
      </c>
      <c r="AT249" s="30"/>
      <c r="AU249" s="26"/>
      <c r="AV249" s="1"/>
    </row>
    <row r="250" spans="1:48" ht="15" x14ac:dyDescent="0.25">
      <c r="A250" s="64">
        <v>3</v>
      </c>
      <c r="B250" s="64">
        <v>3</v>
      </c>
      <c r="C250" s="1" t="s">
        <v>794</v>
      </c>
      <c r="D250" s="29" t="s">
        <v>63</v>
      </c>
      <c r="E250" s="29"/>
      <c r="F250" s="27">
        <v>152</v>
      </c>
      <c r="G250" s="27">
        <v>136</v>
      </c>
      <c r="H250" s="27">
        <v>145</v>
      </c>
      <c r="I250" s="27"/>
      <c r="J250" s="27"/>
      <c r="K250" s="32">
        <f t="shared" si="92"/>
        <v>433</v>
      </c>
      <c r="L250" s="32" t="s">
        <v>1133</v>
      </c>
      <c r="M250" s="40" t="s">
        <v>793</v>
      </c>
      <c r="N250" s="33">
        <f t="shared" si="93"/>
        <v>433.02440000000001</v>
      </c>
      <c r="O250" s="32">
        <f t="shared" si="94"/>
        <v>3</v>
      </c>
      <c r="P250" s="32">
        <f t="shared" ca="1" si="95"/>
        <v>0</v>
      </c>
      <c r="Q250" s="34" t="s">
        <v>215</v>
      </c>
      <c r="R250" s="35">
        <f t="shared" si="96"/>
        <v>0</v>
      </c>
      <c r="S250" s="36">
        <f t="shared" si="97"/>
        <v>433.16786000000002</v>
      </c>
      <c r="T250" s="36">
        <f t="shared" si="98"/>
        <v>433.16785999999996</v>
      </c>
      <c r="U250" s="35">
        <f t="shared" si="99"/>
        <v>0</v>
      </c>
      <c r="V250" s="35">
        <f t="shared" si="100"/>
        <v>433.19225999999998</v>
      </c>
      <c r="W250" s="29">
        <v>152</v>
      </c>
      <c r="X250" s="27">
        <v>145</v>
      </c>
      <c r="Y250" s="27">
        <v>136</v>
      </c>
      <c r="Z250" s="27">
        <v>0</v>
      </c>
      <c r="AA250" s="27">
        <v>0</v>
      </c>
      <c r="AB250" s="27">
        <v>0</v>
      </c>
      <c r="AD250" s="37">
        <v>0</v>
      </c>
      <c r="AE250" s="37">
        <v>0</v>
      </c>
      <c r="AF250" s="37">
        <v>0</v>
      </c>
      <c r="AG250" s="37">
        <v>0</v>
      </c>
      <c r="AH250" s="37"/>
      <c r="AI250" s="38">
        <f t="shared" ca="1" si="101"/>
        <v>136</v>
      </c>
      <c r="AJ250" s="39">
        <v>3</v>
      </c>
      <c r="AK250" s="71">
        <v>432.99358599999999</v>
      </c>
      <c r="AL250" s="41">
        <v>152</v>
      </c>
      <c r="AM250" s="32">
        <v>449</v>
      </c>
      <c r="AN250" s="41" t="str">
        <f t="shared" si="102"/>
        <v>-</v>
      </c>
      <c r="AO250" s="41" t="str">
        <f t="shared" si="103"/>
        <v>-</v>
      </c>
      <c r="AP250" s="41" t="str">
        <f t="shared" si="104"/>
        <v>-</v>
      </c>
      <c r="AQ250" s="39"/>
      <c r="AR250" s="39" t="s">
        <v>791</v>
      </c>
      <c r="AS250" s="39" t="s">
        <v>793</v>
      </c>
      <c r="AT250" s="30"/>
      <c r="AU250" s="26"/>
      <c r="AV250" s="1"/>
    </row>
    <row r="251" spans="1:48" ht="15" x14ac:dyDescent="0.25">
      <c r="A251" s="64">
        <v>4</v>
      </c>
      <c r="B251" s="64">
        <v>4</v>
      </c>
      <c r="C251" s="1" t="s">
        <v>243</v>
      </c>
      <c r="D251" s="29" t="s">
        <v>19</v>
      </c>
      <c r="E251" s="29">
        <v>105</v>
      </c>
      <c r="F251" s="27">
        <v>120</v>
      </c>
      <c r="G251" s="27">
        <v>109</v>
      </c>
      <c r="H251" s="27">
        <v>125</v>
      </c>
      <c r="I251" s="27">
        <v>150</v>
      </c>
      <c r="J251" s="27"/>
      <c r="K251" s="32">
        <f t="shared" si="92"/>
        <v>395</v>
      </c>
      <c r="L251" s="32" t="s">
        <v>1133</v>
      </c>
      <c r="M251" s="40" t="s">
        <v>795</v>
      </c>
      <c r="N251" s="33">
        <f t="shared" si="93"/>
        <v>395.02449999999999</v>
      </c>
      <c r="O251" s="32">
        <f t="shared" si="94"/>
        <v>5</v>
      </c>
      <c r="P251" s="32">
        <f t="shared" ca="1" si="95"/>
        <v>0</v>
      </c>
      <c r="Q251" s="34" t="s">
        <v>215</v>
      </c>
      <c r="R251" s="35">
        <f t="shared" si="96"/>
        <v>0</v>
      </c>
      <c r="S251" s="36">
        <f t="shared" si="97"/>
        <v>395.16369999999995</v>
      </c>
      <c r="T251" s="36">
        <f t="shared" si="98"/>
        <v>395.16369999999995</v>
      </c>
      <c r="U251" s="35">
        <f t="shared" si="99"/>
        <v>0</v>
      </c>
      <c r="V251" s="35">
        <f t="shared" si="100"/>
        <v>395.18831949999992</v>
      </c>
      <c r="W251" s="29">
        <v>150</v>
      </c>
      <c r="X251" s="27">
        <v>125</v>
      </c>
      <c r="Y251" s="27">
        <v>120</v>
      </c>
      <c r="Z251" s="27">
        <v>109</v>
      </c>
      <c r="AA251" s="27">
        <v>105</v>
      </c>
      <c r="AB251" s="27">
        <v>0</v>
      </c>
      <c r="AD251" s="37">
        <v>0</v>
      </c>
      <c r="AE251" s="37">
        <v>0</v>
      </c>
      <c r="AF251" s="37">
        <v>0</v>
      </c>
      <c r="AG251" s="37">
        <v>0</v>
      </c>
      <c r="AH251" s="37"/>
      <c r="AI251" s="38">
        <f t="shared" ca="1" si="101"/>
        <v>109</v>
      </c>
      <c r="AJ251" s="39">
        <v>4</v>
      </c>
      <c r="AK251" s="71">
        <v>354.09505900000005</v>
      </c>
      <c r="AL251" s="41">
        <v>125</v>
      </c>
      <c r="AM251" s="32">
        <v>370</v>
      </c>
      <c r="AN251" s="41" t="str">
        <f t="shared" si="102"/>
        <v>-</v>
      </c>
      <c r="AO251" s="41" t="str">
        <f t="shared" si="103"/>
        <v>-</v>
      </c>
      <c r="AP251" s="41" t="str">
        <f t="shared" si="104"/>
        <v>-</v>
      </c>
      <c r="AQ251" s="39"/>
      <c r="AR251" s="39"/>
      <c r="AS251" s="39"/>
      <c r="AT251" s="30"/>
      <c r="AU251" s="26"/>
      <c r="AV251" s="1"/>
    </row>
    <row r="252" spans="1:48" ht="15" x14ac:dyDescent="0.25">
      <c r="A252" s="64">
        <v>5</v>
      </c>
      <c r="B252" s="64">
        <v>5</v>
      </c>
      <c r="C252" s="1" t="s">
        <v>245</v>
      </c>
      <c r="D252" s="29" t="s">
        <v>52</v>
      </c>
      <c r="E252" s="29"/>
      <c r="F252" s="27">
        <v>115</v>
      </c>
      <c r="G252" s="27">
        <v>106</v>
      </c>
      <c r="H252" s="27">
        <v>122</v>
      </c>
      <c r="I252" s="27">
        <v>148</v>
      </c>
      <c r="J252" s="27"/>
      <c r="K252" s="32">
        <f t="shared" si="92"/>
        <v>385</v>
      </c>
      <c r="L252" s="32" t="s">
        <v>1133</v>
      </c>
      <c r="M252" s="40"/>
      <c r="N252" s="33">
        <f t="shared" si="93"/>
        <v>385.02460000000002</v>
      </c>
      <c r="O252" s="32">
        <f t="shared" si="94"/>
        <v>4</v>
      </c>
      <c r="P252" s="32">
        <f t="shared" ca="1" si="95"/>
        <v>0</v>
      </c>
      <c r="Q252" s="34" t="s">
        <v>215</v>
      </c>
      <c r="R252" s="35">
        <f t="shared" si="96"/>
        <v>0</v>
      </c>
      <c r="S252" s="36">
        <f t="shared" si="97"/>
        <v>385.16134999999997</v>
      </c>
      <c r="T252" s="36">
        <f t="shared" si="98"/>
        <v>385.16135000000003</v>
      </c>
      <c r="U252" s="35">
        <f t="shared" si="99"/>
        <v>0</v>
      </c>
      <c r="V252" s="35">
        <f t="shared" si="100"/>
        <v>385.18605600000006</v>
      </c>
      <c r="W252" s="29">
        <v>148</v>
      </c>
      <c r="X252" s="27">
        <v>122</v>
      </c>
      <c r="Y252" s="27">
        <v>115</v>
      </c>
      <c r="Z252" s="27">
        <v>106</v>
      </c>
      <c r="AA252" s="27">
        <v>0</v>
      </c>
      <c r="AB252" s="27">
        <v>0</v>
      </c>
      <c r="AD252" s="37">
        <v>0</v>
      </c>
      <c r="AE252" s="37">
        <v>0</v>
      </c>
      <c r="AF252" s="37">
        <v>0</v>
      </c>
      <c r="AG252" s="37">
        <v>0</v>
      </c>
      <c r="AH252" s="37"/>
      <c r="AI252" s="38">
        <f t="shared" ca="1" si="101"/>
        <v>106</v>
      </c>
      <c r="AJ252" s="39">
        <v>3</v>
      </c>
      <c r="AK252" s="71">
        <v>342.98942600000004</v>
      </c>
      <c r="AL252" s="41">
        <v>122</v>
      </c>
      <c r="AM252" s="32">
        <v>359</v>
      </c>
      <c r="AN252" s="41" t="str">
        <f t="shared" si="102"/>
        <v>-</v>
      </c>
      <c r="AO252" s="41" t="str">
        <f t="shared" si="103"/>
        <v>-</v>
      </c>
      <c r="AP252" s="41" t="str">
        <f t="shared" si="104"/>
        <v>-</v>
      </c>
      <c r="AQ252" s="39"/>
      <c r="AR252" s="39"/>
      <c r="AS252" s="39"/>
      <c r="AT252" s="30"/>
      <c r="AU252" s="26"/>
      <c r="AV252" s="1"/>
    </row>
    <row r="253" spans="1:48" ht="15" x14ac:dyDescent="0.25">
      <c r="A253" s="64">
        <v>6</v>
      </c>
      <c r="B253" s="64">
        <v>6</v>
      </c>
      <c r="C253" s="1" t="s">
        <v>290</v>
      </c>
      <c r="D253" s="29" t="s">
        <v>78</v>
      </c>
      <c r="E253" s="29">
        <v>102</v>
      </c>
      <c r="F253" s="27">
        <v>106</v>
      </c>
      <c r="G253" s="27">
        <v>95</v>
      </c>
      <c r="H253" s="27">
        <v>99</v>
      </c>
      <c r="I253" s="27">
        <v>128</v>
      </c>
      <c r="J253" s="27"/>
      <c r="K253" s="32">
        <f t="shared" si="92"/>
        <v>336</v>
      </c>
      <c r="L253" s="32" t="s">
        <v>1133</v>
      </c>
      <c r="M253" s="40"/>
      <c r="N253" s="33">
        <f t="shared" si="93"/>
        <v>336.0247</v>
      </c>
      <c r="O253" s="32">
        <f t="shared" si="94"/>
        <v>5</v>
      </c>
      <c r="P253" s="32">
        <f t="shared" ca="1" si="95"/>
        <v>0</v>
      </c>
      <c r="Q253" s="34" t="s">
        <v>215</v>
      </c>
      <c r="R253" s="35">
        <f t="shared" si="96"/>
        <v>0</v>
      </c>
      <c r="S253" s="36">
        <f t="shared" si="97"/>
        <v>336.13962000000004</v>
      </c>
      <c r="T253" s="36">
        <f t="shared" si="98"/>
        <v>336.13961999999998</v>
      </c>
      <c r="U253" s="35">
        <f t="shared" si="99"/>
        <v>0</v>
      </c>
      <c r="V253" s="35">
        <f t="shared" si="100"/>
        <v>336.16442849999993</v>
      </c>
      <c r="W253" s="29">
        <v>128</v>
      </c>
      <c r="X253" s="27">
        <v>106</v>
      </c>
      <c r="Y253" s="27">
        <v>102</v>
      </c>
      <c r="Z253" s="27">
        <v>99</v>
      </c>
      <c r="AA253" s="27">
        <v>95</v>
      </c>
      <c r="AB253" s="27">
        <v>0</v>
      </c>
      <c r="AD253" s="37">
        <v>0</v>
      </c>
      <c r="AE253" s="37">
        <v>0</v>
      </c>
      <c r="AF253" s="37">
        <v>0</v>
      </c>
      <c r="AG253" s="37">
        <v>0</v>
      </c>
      <c r="AH253" s="37"/>
      <c r="AI253" s="38">
        <f t="shared" ca="1" si="101"/>
        <v>95</v>
      </c>
      <c r="AJ253" s="39">
        <v>4</v>
      </c>
      <c r="AK253" s="71">
        <v>307.09018499999996</v>
      </c>
      <c r="AL253" s="41">
        <v>106</v>
      </c>
      <c r="AM253" s="32">
        <v>314</v>
      </c>
      <c r="AN253" s="41" t="str">
        <f t="shared" si="102"/>
        <v>-</v>
      </c>
      <c r="AO253" s="41" t="str">
        <f t="shared" si="103"/>
        <v>-</v>
      </c>
      <c r="AP253" s="41" t="str">
        <f t="shared" si="104"/>
        <v>-</v>
      </c>
      <c r="AQ253" s="39"/>
      <c r="AR253" s="39"/>
      <c r="AS253" s="39"/>
      <c r="AT253" s="30"/>
      <c r="AU253" s="26"/>
      <c r="AV253" s="1"/>
    </row>
    <row r="254" spans="1:48" ht="15" x14ac:dyDescent="0.25">
      <c r="A254" s="64">
        <v>7</v>
      </c>
      <c r="B254" s="64">
        <v>7</v>
      </c>
      <c r="C254" s="1" t="s">
        <v>300</v>
      </c>
      <c r="D254" s="29" t="s">
        <v>42</v>
      </c>
      <c r="E254" s="29">
        <v>82</v>
      </c>
      <c r="F254" s="27">
        <v>78</v>
      </c>
      <c r="G254" s="27"/>
      <c r="H254" s="27">
        <v>90</v>
      </c>
      <c r="I254" s="27">
        <v>121</v>
      </c>
      <c r="J254" s="27"/>
      <c r="K254" s="32">
        <f t="shared" si="92"/>
        <v>293</v>
      </c>
      <c r="L254" s="32" t="s">
        <v>1133</v>
      </c>
      <c r="M254" s="40"/>
      <c r="N254" s="33">
        <f t="shared" si="93"/>
        <v>293.02480000000003</v>
      </c>
      <c r="O254" s="32">
        <f t="shared" si="94"/>
        <v>4</v>
      </c>
      <c r="P254" s="32">
        <f t="shared" ca="1" si="95"/>
        <v>0</v>
      </c>
      <c r="Q254" s="34" t="s">
        <v>215</v>
      </c>
      <c r="R254" s="35">
        <f t="shared" si="96"/>
        <v>0</v>
      </c>
      <c r="S254" s="36">
        <f t="shared" si="97"/>
        <v>293.13081999999997</v>
      </c>
      <c r="T254" s="36">
        <f t="shared" si="98"/>
        <v>293.13081999999997</v>
      </c>
      <c r="U254" s="35">
        <f t="shared" si="99"/>
        <v>0</v>
      </c>
      <c r="V254" s="35">
        <f t="shared" si="100"/>
        <v>293.15569799999997</v>
      </c>
      <c r="W254" s="29">
        <v>121</v>
      </c>
      <c r="X254" s="27">
        <v>90</v>
      </c>
      <c r="Y254" s="27">
        <v>82</v>
      </c>
      <c r="Z254" s="27">
        <v>78</v>
      </c>
      <c r="AA254" s="27">
        <v>0</v>
      </c>
      <c r="AB254" s="27">
        <v>0</v>
      </c>
      <c r="AD254" s="37">
        <v>0</v>
      </c>
      <c r="AE254" s="37">
        <v>0</v>
      </c>
      <c r="AF254" s="37">
        <v>0</v>
      </c>
      <c r="AG254" s="37">
        <v>0</v>
      </c>
      <c r="AH254" s="37"/>
      <c r="AI254" s="38">
        <f t="shared" ca="1" si="101"/>
        <v>0</v>
      </c>
      <c r="AJ254" s="39">
        <v>3</v>
      </c>
      <c r="AK254" s="71">
        <v>250.06710000000001</v>
      </c>
      <c r="AL254" s="41">
        <v>90</v>
      </c>
      <c r="AM254" s="32">
        <v>262</v>
      </c>
      <c r="AN254" s="41" t="str">
        <f t="shared" si="102"/>
        <v>-</v>
      </c>
      <c r="AO254" s="41" t="str">
        <f t="shared" si="103"/>
        <v>-</v>
      </c>
      <c r="AP254" s="41" t="str">
        <f t="shared" si="104"/>
        <v>-</v>
      </c>
      <c r="AQ254" s="39"/>
      <c r="AR254" s="39"/>
      <c r="AS254" s="39"/>
      <c r="AT254" s="30"/>
      <c r="AU254" s="26"/>
      <c r="AV254" s="1"/>
    </row>
    <row r="255" spans="1:48" ht="15" x14ac:dyDescent="0.25">
      <c r="A255" s="64">
        <v>8</v>
      </c>
      <c r="B255" s="64">
        <v>8</v>
      </c>
      <c r="C255" s="1" t="s">
        <v>302</v>
      </c>
      <c r="D255" s="29" t="s">
        <v>102</v>
      </c>
      <c r="E255" s="29">
        <v>80</v>
      </c>
      <c r="F255" s="27"/>
      <c r="G255" s="27"/>
      <c r="H255" s="27">
        <v>87</v>
      </c>
      <c r="I255" s="27">
        <v>119</v>
      </c>
      <c r="J255" s="27"/>
      <c r="K255" s="32">
        <f t="shared" si="92"/>
        <v>286</v>
      </c>
      <c r="L255" s="32" t="s">
        <v>1133</v>
      </c>
      <c r="M255" s="40"/>
      <c r="N255" s="33">
        <f t="shared" si="93"/>
        <v>286.0249</v>
      </c>
      <c r="O255" s="32">
        <f t="shared" si="94"/>
        <v>3</v>
      </c>
      <c r="P255" s="32">
        <f t="shared" ca="1" si="95"/>
        <v>0</v>
      </c>
      <c r="Q255" s="34" t="s">
        <v>215</v>
      </c>
      <c r="R255" s="35">
        <f t="shared" si="96"/>
        <v>0</v>
      </c>
      <c r="S255" s="36">
        <f t="shared" si="97"/>
        <v>286.12850000000003</v>
      </c>
      <c r="T255" s="36">
        <f t="shared" si="98"/>
        <v>286.12850000000003</v>
      </c>
      <c r="U255" s="35">
        <f t="shared" si="99"/>
        <v>0</v>
      </c>
      <c r="V255" s="35">
        <f t="shared" si="100"/>
        <v>286.15340000000003</v>
      </c>
      <c r="W255" s="29">
        <v>119</v>
      </c>
      <c r="X255" s="27">
        <v>87</v>
      </c>
      <c r="Y255" s="27">
        <v>80</v>
      </c>
      <c r="Z255" s="27">
        <v>0</v>
      </c>
      <c r="AA255" s="27">
        <v>0</v>
      </c>
      <c r="AB255" s="27">
        <v>0</v>
      </c>
      <c r="AD255" s="37">
        <v>0</v>
      </c>
      <c r="AE255" s="37">
        <v>0</v>
      </c>
      <c r="AF255" s="37">
        <v>0</v>
      </c>
      <c r="AG255" s="37">
        <v>0</v>
      </c>
      <c r="AH255" s="37"/>
      <c r="AI255" s="38">
        <f t="shared" ca="1" si="101"/>
        <v>0</v>
      </c>
      <c r="AJ255" s="39">
        <v>2</v>
      </c>
      <c r="AK255" s="71">
        <v>167.05707000000001</v>
      </c>
      <c r="AL255" s="41">
        <v>87</v>
      </c>
      <c r="AM255" s="32">
        <v>254</v>
      </c>
      <c r="AN255" s="41" t="str">
        <f t="shared" si="102"/>
        <v>-</v>
      </c>
      <c r="AO255" s="41" t="str">
        <f t="shared" si="103"/>
        <v>-</v>
      </c>
      <c r="AP255" s="41" t="str">
        <f t="shared" si="104"/>
        <v>-</v>
      </c>
      <c r="AQ255" s="39"/>
      <c r="AR255" s="39"/>
      <c r="AS255" s="39"/>
      <c r="AT255" s="30"/>
      <c r="AU255" s="26"/>
      <c r="AV255" s="1"/>
    </row>
    <row r="256" spans="1:48" ht="15" x14ac:dyDescent="0.25">
      <c r="A256" s="64">
        <v>9</v>
      </c>
      <c r="B256" s="64">
        <v>9</v>
      </c>
      <c r="C256" s="1" t="s">
        <v>796</v>
      </c>
      <c r="D256" s="29" t="s">
        <v>52</v>
      </c>
      <c r="E256" s="29">
        <v>77</v>
      </c>
      <c r="F256" s="27">
        <v>82</v>
      </c>
      <c r="G256" s="27">
        <v>70</v>
      </c>
      <c r="H256" s="27"/>
      <c r="I256" s="27"/>
      <c r="J256" s="27"/>
      <c r="K256" s="32">
        <f t="shared" si="92"/>
        <v>229</v>
      </c>
      <c r="L256" s="32" t="s">
        <v>1133</v>
      </c>
      <c r="M256" s="40"/>
      <c r="N256" s="33">
        <f t="shared" si="93"/>
        <v>229.02500000000001</v>
      </c>
      <c r="O256" s="32">
        <f t="shared" si="94"/>
        <v>3</v>
      </c>
      <c r="P256" s="32">
        <f t="shared" ca="1" si="95"/>
        <v>0</v>
      </c>
      <c r="Q256" s="34" t="s">
        <v>215</v>
      </c>
      <c r="R256" s="35">
        <f t="shared" si="96"/>
        <v>0</v>
      </c>
      <c r="S256" s="36">
        <f t="shared" si="97"/>
        <v>229.09039999999999</v>
      </c>
      <c r="T256" s="36">
        <f t="shared" si="98"/>
        <v>229.09039999999999</v>
      </c>
      <c r="U256" s="35">
        <f t="shared" si="99"/>
        <v>0</v>
      </c>
      <c r="V256" s="35">
        <f t="shared" si="100"/>
        <v>229.11539999999999</v>
      </c>
      <c r="W256" s="29">
        <v>82</v>
      </c>
      <c r="X256" s="27">
        <v>77</v>
      </c>
      <c r="Y256" s="27">
        <v>70</v>
      </c>
      <c r="Z256" s="27">
        <v>0</v>
      </c>
      <c r="AA256" s="27">
        <v>0</v>
      </c>
      <c r="AB256" s="27">
        <v>0</v>
      </c>
      <c r="AD256" s="37">
        <v>0</v>
      </c>
      <c r="AE256" s="37">
        <v>0</v>
      </c>
      <c r="AF256" s="37">
        <v>0</v>
      </c>
      <c r="AG256" s="37">
        <v>0</v>
      </c>
      <c r="AH256" s="37"/>
      <c r="AI256" s="38">
        <f t="shared" ca="1" si="101"/>
        <v>70</v>
      </c>
      <c r="AJ256" s="39">
        <v>3</v>
      </c>
      <c r="AK256" s="71">
        <v>229.06219999999999</v>
      </c>
      <c r="AL256" s="41">
        <v>82</v>
      </c>
      <c r="AM256" s="32">
        <v>241</v>
      </c>
      <c r="AN256" s="41" t="str">
        <f t="shared" si="102"/>
        <v>-</v>
      </c>
      <c r="AO256" s="41" t="str">
        <f t="shared" si="103"/>
        <v>-</v>
      </c>
      <c r="AP256" s="41" t="str">
        <f t="shared" si="104"/>
        <v>-</v>
      </c>
      <c r="AQ256" s="39"/>
      <c r="AR256" s="39"/>
      <c r="AS256" s="39"/>
      <c r="AT256" s="30"/>
      <c r="AU256" s="26"/>
      <c r="AV256" s="1"/>
    </row>
    <row r="257" spans="1:48" ht="15" x14ac:dyDescent="0.25">
      <c r="A257" s="64">
        <v>10</v>
      </c>
      <c r="B257" s="64">
        <v>10</v>
      </c>
      <c r="C257" s="1" t="s">
        <v>797</v>
      </c>
      <c r="D257" s="29" t="s">
        <v>19</v>
      </c>
      <c r="E257" s="29"/>
      <c r="F257" s="27"/>
      <c r="G257" s="27"/>
      <c r="H257" s="27">
        <v>140</v>
      </c>
      <c r="I257" s="27"/>
      <c r="J257" s="27"/>
      <c r="K257" s="32">
        <f t="shared" si="92"/>
        <v>140</v>
      </c>
      <c r="L257" s="32" t="s">
        <v>1133</v>
      </c>
      <c r="M257" s="40"/>
      <c r="N257" s="33">
        <f t="shared" si="93"/>
        <v>140.02510000000001</v>
      </c>
      <c r="O257" s="32">
        <f t="shared" si="94"/>
        <v>1</v>
      </c>
      <c r="P257" s="32">
        <f t="shared" ca="1" si="95"/>
        <v>0</v>
      </c>
      <c r="Q257" s="34" t="s">
        <v>215</v>
      </c>
      <c r="R257" s="35">
        <f t="shared" si="96"/>
        <v>0</v>
      </c>
      <c r="S257" s="36">
        <f t="shared" si="97"/>
        <v>140.13999999999999</v>
      </c>
      <c r="T257" s="36">
        <f t="shared" si="98"/>
        <v>140.13999999999999</v>
      </c>
      <c r="U257" s="35">
        <f t="shared" si="99"/>
        <v>0</v>
      </c>
      <c r="V257" s="35">
        <f t="shared" si="100"/>
        <v>140.1651</v>
      </c>
      <c r="W257" s="29">
        <v>140</v>
      </c>
      <c r="X257" s="27">
        <v>0</v>
      </c>
      <c r="Y257" s="27">
        <v>0</v>
      </c>
      <c r="Z257" s="27">
        <v>0</v>
      </c>
      <c r="AA257" s="27">
        <v>0</v>
      </c>
      <c r="AB257" s="27">
        <v>0</v>
      </c>
      <c r="AD257" s="37">
        <v>0</v>
      </c>
      <c r="AE257" s="37">
        <v>0</v>
      </c>
      <c r="AF257" s="37">
        <v>0</v>
      </c>
      <c r="AG257" s="37">
        <v>0</v>
      </c>
      <c r="AH257" s="37"/>
      <c r="AI257" s="38">
        <f t="shared" ca="1" si="101"/>
        <v>0</v>
      </c>
      <c r="AJ257" s="39">
        <v>1</v>
      </c>
      <c r="AK257" s="71">
        <v>139.97749999999999</v>
      </c>
      <c r="AL257" s="41">
        <v>140</v>
      </c>
      <c r="AM257" s="32">
        <v>280</v>
      </c>
      <c r="AN257" s="41" t="str">
        <f t="shared" si="102"/>
        <v>-</v>
      </c>
      <c r="AO257" s="41" t="str">
        <f t="shared" si="103"/>
        <v>-</v>
      </c>
      <c r="AP257" s="41" t="str">
        <f t="shared" si="104"/>
        <v>-</v>
      </c>
      <c r="AQ257" s="39"/>
      <c r="AR257" s="39"/>
      <c r="AS257" s="39"/>
      <c r="AT257" s="30"/>
      <c r="AU257" s="26"/>
      <c r="AV257" s="1"/>
    </row>
    <row r="258" spans="1:48" ht="15" x14ac:dyDescent="0.25">
      <c r="A258" s="64">
        <v>11</v>
      </c>
      <c r="B258" s="64">
        <v>11</v>
      </c>
      <c r="C258" s="1" t="s">
        <v>798</v>
      </c>
      <c r="D258" s="29" t="s">
        <v>24</v>
      </c>
      <c r="E258" s="29"/>
      <c r="F258" s="27">
        <v>113</v>
      </c>
      <c r="G258" s="27"/>
      <c r="H258" s="27"/>
      <c r="I258" s="27"/>
      <c r="J258" s="27"/>
      <c r="K258" s="32">
        <f t="shared" si="92"/>
        <v>113</v>
      </c>
      <c r="L258" s="32" t="s">
        <v>1133</v>
      </c>
      <c r="M258" s="40"/>
      <c r="N258" s="33">
        <f t="shared" si="93"/>
        <v>113.0252</v>
      </c>
      <c r="O258" s="32">
        <f t="shared" si="94"/>
        <v>1</v>
      </c>
      <c r="P258" s="32">
        <f t="shared" ca="1" si="95"/>
        <v>0</v>
      </c>
      <c r="Q258" s="34" t="s">
        <v>215</v>
      </c>
      <c r="R258" s="35">
        <f t="shared" si="96"/>
        <v>0</v>
      </c>
      <c r="S258" s="36">
        <f t="shared" si="97"/>
        <v>113.11299999999999</v>
      </c>
      <c r="T258" s="36">
        <f t="shared" si="98"/>
        <v>113.113</v>
      </c>
      <c r="U258" s="35">
        <f t="shared" si="99"/>
        <v>0</v>
      </c>
      <c r="V258" s="35">
        <f t="shared" si="100"/>
        <v>113.1382</v>
      </c>
      <c r="W258" s="29">
        <v>113</v>
      </c>
      <c r="X258" s="27">
        <v>0</v>
      </c>
      <c r="Y258" s="27">
        <v>0</v>
      </c>
      <c r="Z258" s="27">
        <v>0</v>
      </c>
      <c r="AA258" s="27">
        <v>0</v>
      </c>
      <c r="AB258" s="27">
        <v>0</v>
      </c>
      <c r="AD258" s="37">
        <v>0</v>
      </c>
      <c r="AE258" s="37">
        <v>0</v>
      </c>
      <c r="AF258" s="37">
        <v>0</v>
      </c>
      <c r="AG258" s="37">
        <v>0</v>
      </c>
      <c r="AH258" s="37"/>
      <c r="AI258" s="38">
        <f t="shared" ca="1" si="101"/>
        <v>0</v>
      </c>
      <c r="AJ258" s="39">
        <v>1</v>
      </c>
      <c r="AK258" s="71">
        <v>112.9873</v>
      </c>
      <c r="AL258" s="41">
        <v>113</v>
      </c>
      <c r="AM258" s="32">
        <v>226</v>
      </c>
      <c r="AN258" s="41" t="str">
        <f t="shared" si="102"/>
        <v>-</v>
      </c>
      <c r="AO258" s="41" t="str">
        <f t="shared" si="103"/>
        <v>-</v>
      </c>
      <c r="AP258" s="41" t="str">
        <f t="shared" si="104"/>
        <v>-</v>
      </c>
      <c r="AQ258" s="39"/>
      <c r="AR258" s="39"/>
      <c r="AS258" s="39"/>
      <c r="AT258" s="30"/>
      <c r="AU258" s="26"/>
      <c r="AV258" s="1"/>
    </row>
    <row r="259" spans="1:48" ht="15" x14ac:dyDescent="0.25">
      <c r="A259" s="64">
        <v>12</v>
      </c>
      <c r="B259" s="64">
        <v>12</v>
      </c>
      <c r="C259" s="1" t="s">
        <v>799</v>
      </c>
      <c r="D259" s="29" t="s">
        <v>63</v>
      </c>
      <c r="E259" s="29"/>
      <c r="F259" s="27"/>
      <c r="G259" s="27">
        <v>91</v>
      </c>
      <c r="H259" s="27"/>
      <c r="I259" s="27"/>
      <c r="J259" s="27"/>
      <c r="K259" s="32">
        <f t="shared" si="92"/>
        <v>91</v>
      </c>
      <c r="L259" s="32" t="s">
        <v>1133</v>
      </c>
      <c r="M259" s="40"/>
      <c r="N259" s="33">
        <f t="shared" si="93"/>
        <v>91.025300000000001</v>
      </c>
      <c r="O259" s="32">
        <f t="shared" si="94"/>
        <v>1</v>
      </c>
      <c r="P259" s="32">
        <f t="shared" ca="1" si="95"/>
        <v>0</v>
      </c>
      <c r="Q259" s="34" t="s">
        <v>215</v>
      </c>
      <c r="R259" s="35">
        <f t="shared" si="96"/>
        <v>0</v>
      </c>
      <c r="S259" s="36">
        <f t="shared" si="97"/>
        <v>91.090999999999994</v>
      </c>
      <c r="T259" s="36">
        <f t="shared" si="98"/>
        <v>91.090999999999994</v>
      </c>
      <c r="U259" s="35">
        <f t="shared" si="99"/>
        <v>0</v>
      </c>
      <c r="V259" s="35">
        <f t="shared" si="100"/>
        <v>91.116299999999995</v>
      </c>
      <c r="W259" s="29">
        <v>91</v>
      </c>
      <c r="X259" s="27">
        <v>0</v>
      </c>
      <c r="Y259" s="27">
        <v>0</v>
      </c>
      <c r="Z259" s="27">
        <v>0</v>
      </c>
      <c r="AA259" s="27">
        <v>0</v>
      </c>
      <c r="AB259" s="27">
        <v>0</v>
      </c>
      <c r="AD259" s="37">
        <v>0</v>
      </c>
      <c r="AE259" s="37">
        <v>0</v>
      </c>
      <c r="AF259" s="37">
        <v>0</v>
      </c>
      <c r="AG259" s="37">
        <v>0</v>
      </c>
      <c r="AH259" s="37"/>
      <c r="AI259" s="38">
        <f t="shared" ca="1" si="101"/>
        <v>91</v>
      </c>
      <c r="AJ259" s="39">
        <v>1</v>
      </c>
      <c r="AK259" s="71">
        <v>90.976710000000011</v>
      </c>
      <c r="AL259" s="41">
        <v>91</v>
      </c>
      <c r="AM259" s="32">
        <v>182</v>
      </c>
      <c r="AN259" s="41" t="str">
        <f t="shared" si="102"/>
        <v>-</v>
      </c>
      <c r="AO259" s="41" t="str">
        <f t="shared" si="103"/>
        <v>-</v>
      </c>
      <c r="AP259" s="41" t="str">
        <f t="shared" si="104"/>
        <v>-</v>
      </c>
      <c r="AQ259" s="39"/>
      <c r="AR259" s="39"/>
      <c r="AS259" s="39"/>
      <c r="AT259" s="30"/>
      <c r="AU259" s="26"/>
      <c r="AV259" s="1"/>
    </row>
    <row r="260" spans="1:48" ht="15" x14ac:dyDescent="0.25">
      <c r="A260" s="64">
        <v>13</v>
      </c>
      <c r="B260" s="64">
        <v>13</v>
      </c>
      <c r="C260" s="1" t="s">
        <v>800</v>
      </c>
      <c r="D260" s="29" t="s">
        <v>52</v>
      </c>
      <c r="E260" s="29">
        <v>91</v>
      </c>
      <c r="F260" s="27"/>
      <c r="G260" s="27"/>
      <c r="H260" s="27"/>
      <c r="I260" s="27"/>
      <c r="J260" s="27"/>
      <c r="K260" s="32">
        <f t="shared" si="92"/>
        <v>91</v>
      </c>
      <c r="L260" s="32" t="s">
        <v>1133</v>
      </c>
      <c r="M260" s="40"/>
      <c r="N260" s="33">
        <f t="shared" si="93"/>
        <v>91.025400000000005</v>
      </c>
      <c r="O260" s="32">
        <f t="shared" si="94"/>
        <v>1</v>
      </c>
      <c r="P260" s="32">
        <f t="shared" ca="1" si="95"/>
        <v>0</v>
      </c>
      <c r="Q260" s="34" t="s">
        <v>215</v>
      </c>
      <c r="R260" s="35">
        <f t="shared" si="96"/>
        <v>0</v>
      </c>
      <c r="S260" s="36">
        <f t="shared" si="97"/>
        <v>91.090999999999994</v>
      </c>
      <c r="T260" s="36">
        <f t="shared" si="98"/>
        <v>91.090999999999994</v>
      </c>
      <c r="U260" s="35">
        <f t="shared" si="99"/>
        <v>0</v>
      </c>
      <c r="V260" s="35">
        <f t="shared" si="100"/>
        <v>91.116399999999999</v>
      </c>
      <c r="W260" s="29">
        <v>91</v>
      </c>
      <c r="X260" s="27">
        <v>0</v>
      </c>
      <c r="Y260" s="27">
        <v>0</v>
      </c>
      <c r="Z260" s="27">
        <v>0</v>
      </c>
      <c r="AA260" s="27">
        <v>0</v>
      </c>
      <c r="AB260" s="27">
        <v>0</v>
      </c>
      <c r="AD260" s="37">
        <v>0</v>
      </c>
      <c r="AE260" s="37">
        <v>0</v>
      </c>
      <c r="AF260" s="37">
        <v>0</v>
      </c>
      <c r="AG260" s="37">
        <v>0</v>
      </c>
      <c r="AH260" s="37"/>
      <c r="AI260" s="38">
        <f t="shared" ca="1" si="101"/>
        <v>0</v>
      </c>
      <c r="AJ260" s="39">
        <v>1</v>
      </c>
      <c r="AK260" s="71">
        <v>91.06689999999999</v>
      </c>
      <c r="AL260" s="41">
        <v>91</v>
      </c>
      <c r="AM260" s="32">
        <v>182</v>
      </c>
      <c r="AN260" s="41" t="str">
        <f t="shared" si="102"/>
        <v>-</v>
      </c>
      <c r="AO260" s="41" t="str">
        <f t="shared" si="103"/>
        <v>-</v>
      </c>
      <c r="AP260" s="41" t="str">
        <f t="shared" si="104"/>
        <v>-</v>
      </c>
      <c r="AQ260" s="39"/>
      <c r="AR260" s="39"/>
      <c r="AS260" s="39"/>
      <c r="AT260" s="30"/>
      <c r="AU260" s="26"/>
      <c r="AV260" s="1"/>
    </row>
    <row r="261" spans="1:48" ht="3" customHeight="1" x14ac:dyDescent="0.2">
      <c r="D261" s="56"/>
      <c r="E261" s="56"/>
      <c r="F261" s="56"/>
      <c r="G261" s="56"/>
      <c r="H261" s="56"/>
      <c r="I261" s="56"/>
      <c r="J261" s="56"/>
      <c r="K261" s="32"/>
      <c r="L261" s="27"/>
      <c r="M261" s="27"/>
      <c r="N261" s="42"/>
      <c r="O261" s="27"/>
      <c r="P261" s="27"/>
      <c r="R261" s="62"/>
      <c r="S261" s="62"/>
      <c r="T261" s="62"/>
      <c r="U261" s="62"/>
      <c r="V261" s="35"/>
      <c r="W261" s="62"/>
      <c r="X261" s="62"/>
      <c r="Y261" s="62"/>
      <c r="Z261" s="62"/>
      <c r="AA261" s="62"/>
      <c r="AB261" s="62"/>
      <c r="AJ261" s="26"/>
      <c r="AK261" s="26"/>
      <c r="AM261" s="26"/>
      <c r="AN261" s="41"/>
      <c r="AO261" s="41"/>
      <c r="AP261" s="41"/>
      <c r="AQ261" s="41"/>
      <c r="AR261" s="41"/>
      <c r="AS261" s="41"/>
      <c r="AT261" s="30"/>
      <c r="AU261" s="26"/>
      <c r="AV261" s="1"/>
    </row>
    <row r="262" spans="1:48" x14ac:dyDescent="0.2">
      <c r="D262" s="27"/>
      <c r="E262" s="27"/>
      <c r="F262" s="27"/>
      <c r="G262" s="27"/>
      <c r="H262" s="27"/>
      <c r="I262" s="27"/>
      <c r="J262" s="27"/>
      <c r="K262" s="32"/>
      <c r="L262" s="27"/>
      <c r="M262" s="27"/>
      <c r="N262" s="42"/>
      <c r="O262" s="27"/>
      <c r="P262" s="27"/>
      <c r="R262" s="65"/>
      <c r="S262" s="65"/>
      <c r="T262" s="65"/>
      <c r="U262" s="65"/>
      <c r="V262" s="35"/>
      <c r="W262" s="65"/>
      <c r="X262" s="65"/>
      <c r="Y262" s="65"/>
      <c r="Z262" s="65"/>
      <c r="AA262" s="65"/>
      <c r="AB262" s="65"/>
      <c r="AJ262" s="26"/>
      <c r="AK262" s="26"/>
      <c r="AM262" s="26"/>
      <c r="AN262" s="41"/>
      <c r="AO262" s="41"/>
      <c r="AP262" s="41"/>
      <c r="AQ262" s="41"/>
      <c r="AR262" s="41"/>
      <c r="AS262" s="41"/>
      <c r="AT262" s="30"/>
      <c r="AU262" s="26"/>
      <c r="AV262" s="1"/>
    </row>
    <row r="263" spans="1:48" ht="15" x14ac:dyDescent="0.25">
      <c r="A263" s="63"/>
      <c r="B263" s="63"/>
      <c r="C263" s="26" t="s">
        <v>252</v>
      </c>
      <c r="D263" s="27"/>
      <c r="E263" s="27"/>
      <c r="F263" s="27"/>
      <c r="G263" s="27"/>
      <c r="H263" s="27"/>
      <c r="I263" s="27"/>
      <c r="J263" s="27"/>
      <c r="K263" s="32"/>
      <c r="L263" s="27"/>
      <c r="M263" s="27"/>
      <c r="N263" s="42"/>
      <c r="O263" s="27"/>
      <c r="P263" s="27"/>
      <c r="Q263" s="56" t="str">
        <f>C263</f>
        <v>F70</v>
      </c>
      <c r="R263" s="62"/>
      <c r="S263" s="62"/>
      <c r="T263" s="62"/>
      <c r="U263" s="62"/>
      <c r="V263" s="35"/>
      <c r="W263" s="65"/>
      <c r="X263" s="62"/>
      <c r="Y263" s="62"/>
      <c r="Z263" s="62"/>
      <c r="AA263" s="62"/>
      <c r="AB263" s="62"/>
      <c r="AJ263" s="26"/>
      <c r="AK263" s="26"/>
      <c r="AM263" s="26"/>
      <c r="AN263" s="41"/>
      <c r="AO263" s="41"/>
      <c r="AP263" s="41"/>
      <c r="AQ263" s="39">
        <v>371</v>
      </c>
      <c r="AR263" s="39">
        <v>324</v>
      </c>
      <c r="AS263" s="39">
        <v>300</v>
      </c>
      <c r="AT263" s="30"/>
      <c r="AU263" s="26"/>
      <c r="AV263" s="1"/>
    </row>
    <row r="264" spans="1:48" ht="15" x14ac:dyDescent="0.25">
      <c r="A264" s="64">
        <v>1</v>
      </c>
      <c r="B264" s="64">
        <v>1</v>
      </c>
      <c r="C264" s="1" t="s">
        <v>260</v>
      </c>
      <c r="D264" s="29" t="s">
        <v>124</v>
      </c>
      <c r="E264" s="29">
        <v>122</v>
      </c>
      <c r="F264" s="27">
        <v>121</v>
      </c>
      <c r="G264" s="27"/>
      <c r="H264" s="27">
        <v>128</v>
      </c>
      <c r="I264" s="27">
        <v>143</v>
      </c>
      <c r="J264" s="27"/>
      <c r="K264" s="32">
        <f t="shared" ref="K264:K271" si="105"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393</v>
      </c>
      <c r="L264" s="32" t="s">
        <v>1133</v>
      </c>
      <c r="M264" s="40" t="s">
        <v>801</v>
      </c>
      <c r="N264" s="33">
        <f t="shared" ref="N264:N271" si="106">K264+(ROW(K264)-ROW(K$6))/10000</f>
        <v>393.0258</v>
      </c>
      <c r="O264" s="32">
        <f t="shared" ref="O264:O271" si="107">COUNT(E264:J264)</f>
        <v>4</v>
      </c>
      <c r="P264" s="32">
        <f t="shared" ref="P264:P271" ca="1" si="108">IF(AND(O264=1,OFFSET(D264,0,P$3)&gt;0),"Y",0)</f>
        <v>0</v>
      </c>
      <c r="Q264" s="34" t="s">
        <v>252</v>
      </c>
      <c r="R264" s="35">
        <f t="shared" ref="R264:R271" si="109">1-(Q264=Q263)</f>
        <v>0</v>
      </c>
      <c r="S264" s="36">
        <f t="shared" ref="S264:S271" si="110">IFERROR(LARGE(E264:J264,1),0)*1.001+IF($D$5&gt;=2,IFERROR(LARGE(E264:J264,2),0),0)*1.0001+IF($D$5&gt;=3,IFERROR(LARGE(E264:J264,3),0),0)*1.00001+IF($D$5&gt;=4,IFERROR(LARGE(E264:J264,4),0),0)*1.000001+IF($D$5&gt;=5,IFERROR(LARGE(E264:J264,5),0),0)*1.0000001+IF($D$5&gt;=6,IFERROR(LARGE(E264:J264,6),0),0)*1.00000001</f>
        <v>393.15701999999999</v>
      </c>
      <c r="T264" s="36">
        <f t="shared" ref="T264:T271" si="111">K264+W264/1000+IF($D$5&gt;=2,X264/10000,0)+IF($D$5&gt;=3,Y264/100000,0)+IF($D$5&gt;=4,Z264/1000000,0)+IF($D$5&gt;=5,AA264/10000000,0)+IF($D$5&gt;=6,AB264/100000000,0)</f>
        <v>393.15701999999999</v>
      </c>
      <c r="U264" s="35">
        <f t="shared" ref="U264:U271" si="112">1-(S264=T264)</f>
        <v>0</v>
      </c>
      <c r="V264" s="35">
        <f t="shared" ref="V264:V271" si="113">N264+W264/1000+X264/10000+Y264/100000+Z264/1000000+AA264/10000000+AB264/100000000</f>
        <v>393.18294099999997</v>
      </c>
      <c r="W264" s="29">
        <v>143</v>
      </c>
      <c r="X264" s="27">
        <v>128</v>
      </c>
      <c r="Y264" s="27">
        <v>122</v>
      </c>
      <c r="Z264" s="27">
        <v>121</v>
      </c>
      <c r="AA264" s="27">
        <v>0</v>
      </c>
      <c r="AB264" s="27">
        <v>0</v>
      </c>
      <c r="AD264" s="37">
        <v>0</v>
      </c>
      <c r="AE264" s="37">
        <v>0</v>
      </c>
      <c r="AF264" s="37">
        <v>0</v>
      </c>
      <c r="AG264" s="37">
        <v>0</v>
      </c>
      <c r="AH264" s="37"/>
      <c r="AI264" s="38">
        <f t="shared" ref="AI264:AI271" ca="1" si="114">OFFSET(E264,0,AI$5-1)</f>
        <v>0</v>
      </c>
      <c r="AJ264" s="39">
        <v>3</v>
      </c>
      <c r="AK264" s="71">
        <v>371.11077999999998</v>
      </c>
      <c r="AL264" s="41">
        <v>128</v>
      </c>
      <c r="AM264" s="32">
        <v>378</v>
      </c>
      <c r="AN264" s="41" t="str">
        <f t="shared" ref="AN264:AP271" si="115">IF(AND($AD264="Query O/s",AQ264&lt;&gt;""),AQ264,"-")</f>
        <v>-</v>
      </c>
      <c r="AO264" s="41" t="str">
        <f t="shared" si="115"/>
        <v>-</v>
      </c>
      <c r="AP264" s="41" t="str">
        <f t="shared" si="115"/>
        <v>-</v>
      </c>
      <c r="AQ264" s="39" t="s">
        <v>801</v>
      </c>
      <c r="AR264" s="39"/>
      <c r="AS264" s="39"/>
      <c r="AT264" s="30"/>
      <c r="AU264" s="26"/>
      <c r="AV264" s="1"/>
    </row>
    <row r="265" spans="1:48" ht="15" x14ac:dyDescent="0.25">
      <c r="A265" s="64">
        <v>2</v>
      </c>
      <c r="B265" s="64">
        <v>2</v>
      </c>
      <c r="C265" s="1" t="s">
        <v>251</v>
      </c>
      <c r="D265" s="29" t="s">
        <v>52</v>
      </c>
      <c r="E265" s="29">
        <v>113</v>
      </c>
      <c r="F265" s="27">
        <v>108</v>
      </c>
      <c r="G265" s="27"/>
      <c r="H265" s="27"/>
      <c r="I265" s="27">
        <v>145</v>
      </c>
      <c r="J265" s="27"/>
      <c r="K265" s="32">
        <f t="shared" si="105"/>
        <v>366</v>
      </c>
      <c r="L265" s="32" t="s">
        <v>1133</v>
      </c>
      <c r="M265" s="40" t="s">
        <v>802</v>
      </c>
      <c r="N265" s="33">
        <f t="shared" si="106"/>
        <v>366.02589999999998</v>
      </c>
      <c r="O265" s="32">
        <f t="shared" si="107"/>
        <v>3</v>
      </c>
      <c r="P265" s="32">
        <f t="shared" ca="1" si="108"/>
        <v>0</v>
      </c>
      <c r="Q265" s="34" t="s">
        <v>252</v>
      </c>
      <c r="R265" s="35">
        <f t="shared" si="109"/>
        <v>0</v>
      </c>
      <c r="S265" s="36">
        <f t="shared" si="110"/>
        <v>366.15737999999999</v>
      </c>
      <c r="T265" s="36">
        <f t="shared" si="111"/>
        <v>366.15737999999999</v>
      </c>
      <c r="U265" s="35">
        <f t="shared" si="112"/>
        <v>0</v>
      </c>
      <c r="V265" s="35">
        <f t="shared" si="113"/>
        <v>366.18327999999997</v>
      </c>
      <c r="W265" s="29">
        <v>145</v>
      </c>
      <c r="X265" s="27">
        <v>113</v>
      </c>
      <c r="Y265" s="27">
        <v>108</v>
      </c>
      <c r="Z265" s="27">
        <v>0</v>
      </c>
      <c r="AA265" s="27">
        <v>0</v>
      </c>
      <c r="AB265" s="27">
        <v>0</v>
      </c>
      <c r="AD265" s="37">
        <v>0</v>
      </c>
      <c r="AE265" s="37">
        <v>0</v>
      </c>
      <c r="AF265" s="37">
        <v>0</v>
      </c>
      <c r="AG265" s="37">
        <v>0</v>
      </c>
      <c r="AH265" s="37"/>
      <c r="AI265" s="38">
        <f t="shared" ca="1" si="114"/>
        <v>0</v>
      </c>
      <c r="AJ265" s="39">
        <v>2</v>
      </c>
      <c r="AK265" s="71">
        <v>221.09879999999998</v>
      </c>
      <c r="AL265" s="41">
        <v>113</v>
      </c>
      <c r="AM265" s="32">
        <v>334</v>
      </c>
      <c r="AN265" s="41" t="str">
        <f t="shared" si="115"/>
        <v>-</v>
      </c>
      <c r="AO265" s="41" t="str">
        <f t="shared" si="115"/>
        <v>-</v>
      </c>
      <c r="AP265" s="41" t="str">
        <f t="shared" si="115"/>
        <v>-</v>
      </c>
      <c r="AQ265" s="39"/>
      <c r="AR265" s="39" t="s">
        <v>802</v>
      </c>
      <c r="AS265" s="39" t="s">
        <v>803</v>
      </c>
      <c r="AT265" s="30"/>
      <c r="AU265" s="26"/>
      <c r="AV265" s="1"/>
    </row>
    <row r="266" spans="1:48" ht="15" x14ac:dyDescent="0.25">
      <c r="A266" s="64">
        <v>3</v>
      </c>
      <c r="B266" s="64">
        <v>3</v>
      </c>
      <c r="C266" s="1" t="s">
        <v>275</v>
      </c>
      <c r="D266" s="29" t="s">
        <v>85</v>
      </c>
      <c r="E266" s="29">
        <v>108</v>
      </c>
      <c r="F266" s="27">
        <v>105</v>
      </c>
      <c r="G266" s="27">
        <v>105</v>
      </c>
      <c r="H266" s="27">
        <v>111</v>
      </c>
      <c r="I266" s="27">
        <v>135</v>
      </c>
      <c r="J266" s="27"/>
      <c r="K266" s="32">
        <f t="shared" si="105"/>
        <v>354</v>
      </c>
      <c r="L266" s="32" t="s">
        <v>1133</v>
      </c>
      <c r="M266" s="40" t="s">
        <v>803</v>
      </c>
      <c r="N266" s="33">
        <f t="shared" si="106"/>
        <v>354.02600000000001</v>
      </c>
      <c r="O266" s="32">
        <f t="shared" si="107"/>
        <v>5</v>
      </c>
      <c r="P266" s="32">
        <f t="shared" ca="1" si="108"/>
        <v>0</v>
      </c>
      <c r="Q266" s="34" t="s">
        <v>252</v>
      </c>
      <c r="R266" s="35">
        <f t="shared" si="109"/>
        <v>0</v>
      </c>
      <c r="S266" s="36">
        <f t="shared" si="110"/>
        <v>354.14717999999999</v>
      </c>
      <c r="T266" s="36">
        <f t="shared" si="111"/>
        <v>354.14717999999999</v>
      </c>
      <c r="U266" s="35">
        <f t="shared" si="112"/>
        <v>0</v>
      </c>
      <c r="V266" s="35">
        <f t="shared" si="113"/>
        <v>354.17329549999999</v>
      </c>
      <c r="W266" s="29">
        <v>135</v>
      </c>
      <c r="X266" s="27">
        <v>111</v>
      </c>
      <c r="Y266" s="27">
        <v>108</v>
      </c>
      <c r="Z266" s="27">
        <v>105</v>
      </c>
      <c r="AA266" s="27">
        <v>105</v>
      </c>
      <c r="AB266" s="27">
        <v>0</v>
      </c>
      <c r="AD266" s="37">
        <v>0</v>
      </c>
      <c r="AE266" s="37">
        <v>0</v>
      </c>
      <c r="AF266" s="37">
        <v>0</v>
      </c>
      <c r="AG266" s="37">
        <v>0</v>
      </c>
      <c r="AH266" s="37"/>
      <c r="AI266" s="38">
        <f t="shared" ca="1" si="114"/>
        <v>105</v>
      </c>
      <c r="AJ266" s="39">
        <v>4</v>
      </c>
      <c r="AK266" s="71">
        <v>324.09501499999999</v>
      </c>
      <c r="AL266" s="41">
        <v>111</v>
      </c>
      <c r="AM266" s="32">
        <v>330</v>
      </c>
      <c r="AN266" s="41" t="str">
        <f t="shared" si="115"/>
        <v>-</v>
      </c>
      <c r="AO266" s="41" t="str">
        <f t="shared" si="115"/>
        <v>-</v>
      </c>
      <c r="AP266" s="41" t="str">
        <f t="shared" si="115"/>
        <v>-</v>
      </c>
      <c r="AQ266" s="39"/>
      <c r="AR266" s="39" t="s">
        <v>802</v>
      </c>
      <c r="AS266" s="39" t="s">
        <v>803</v>
      </c>
      <c r="AT266" s="30"/>
      <c r="AU266" s="26"/>
      <c r="AV266" s="1"/>
    </row>
    <row r="267" spans="1:48" ht="15" x14ac:dyDescent="0.25">
      <c r="A267" s="64">
        <v>4</v>
      </c>
      <c r="B267" s="64">
        <v>4</v>
      </c>
      <c r="C267" s="1" t="s">
        <v>285</v>
      </c>
      <c r="D267" s="29" t="s">
        <v>52</v>
      </c>
      <c r="E267" s="29">
        <v>104</v>
      </c>
      <c r="F267" s="27">
        <v>103</v>
      </c>
      <c r="G267" s="27">
        <v>93</v>
      </c>
      <c r="H267" s="27"/>
      <c r="I267" s="27">
        <v>129</v>
      </c>
      <c r="J267" s="27"/>
      <c r="K267" s="32">
        <f t="shared" si="105"/>
        <v>336</v>
      </c>
      <c r="L267" s="32" t="s">
        <v>1133</v>
      </c>
      <c r="M267" s="40" t="s">
        <v>804</v>
      </c>
      <c r="N267" s="33">
        <f t="shared" si="106"/>
        <v>336.02609999999999</v>
      </c>
      <c r="O267" s="32">
        <f t="shared" si="107"/>
        <v>4</v>
      </c>
      <c r="P267" s="32">
        <f t="shared" ca="1" si="108"/>
        <v>0</v>
      </c>
      <c r="Q267" s="34" t="s">
        <v>252</v>
      </c>
      <c r="R267" s="35">
        <f t="shared" si="109"/>
        <v>0</v>
      </c>
      <c r="S267" s="36">
        <f t="shared" si="110"/>
        <v>336.14042999999998</v>
      </c>
      <c r="T267" s="36">
        <f t="shared" si="111"/>
        <v>336.14043000000004</v>
      </c>
      <c r="U267" s="35">
        <f t="shared" si="112"/>
        <v>0</v>
      </c>
      <c r="V267" s="35">
        <f t="shared" si="113"/>
        <v>336.16662300000002</v>
      </c>
      <c r="W267" s="29">
        <v>129</v>
      </c>
      <c r="X267" s="27">
        <v>104</v>
      </c>
      <c r="Y267" s="27">
        <v>103</v>
      </c>
      <c r="Z267" s="27">
        <v>93</v>
      </c>
      <c r="AA267" s="27">
        <v>0</v>
      </c>
      <c r="AB267" s="27">
        <v>0</v>
      </c>
      <c r="AD267" s="37">
        <v>0</v>
      </c>
      <c r="AE267" s="37">
        <v>0</v>
      </c>
      <c r="AF267" s="37">
        <v>0</v>
      </c>
      <c r="AG267" s="37">
        <v>0</v>
      </c>
      <c r="AH267" s="37"/>
      <c r="AI267" s="38">
        <f t="shared" ca="1" si="114"/>
        <v>93</v>
      </c>
      <c r="AJ267" s="39">
        <v>3</v>
      </c>
      <c r="AK267" s="71">
        <v>300.09042999999991</v>
      </c>
      <c r="AL267" s="41">
        <v>104</v>
      </c>
      <c r="AM267" s="32">
        <v>311</v>
      </c>
      <c r="AN267" s="41" t="str">
        <f t="shared" si="115"/>
        <v>-</v>
      </c>
      <c r="AO267" s="41" t="str">
        <f t="shared" si="115"/>
        <v>-</v>
      </c>
      <c r="AP267" s="41" t="str">
        <f t="shared" si="115"/>
        <v>-</v>
      </c>
      <c r="AQ267" s="39"/>
      <c r="AR267" s="39"/>
      <c r="AS267" s="39" t="s">
        <v>803</v>
      </c>
      <c r="AT267" s="30"/>
      <c r="AU267" s="26"/>
      <c r="AV267" s="1"/>
    </row>
    <row r="268" spans="1:48" ht="15" x14ac:dyDescent="0.25">
      <c r="A268" s="64">
        <v>5</v>
      </c>
      <c r="B268" s="64">
        <v>5</v>
      </c>
      <c r="C268" s="1" t="s">
        <v>306</v>
      </c>
      <c r="D268" s="29" t="s">
        <v>42</v>
      </c>
      <c r="E268" s="29">
        <v>75</v>
      </c>
      <c r="F268" s="27">
        <v>72</v>
      </c>
      <c r="G268" s="27"/>
      <c r="H268" s="27">
        <v>88</v>
      </c>
      <c r="I268" s="27">
        <v>116</v>
      </c>
      <c r="J268" s="27"/>
      <c r="K268" s="32">
        <f t="shared" si="105"/>
        <v>279</v>
      </c>
      <c r="L268" s="32" t="s">
        <v>1133</v>
      </c>
      <c r="M268" s="40"/>
      <c r="N268" s="33">
        <f t="shared" si="106"/>
        <v>279.02620000000002</v>
      </c>
      <c r="O268" s="32">
        <f t="shared" si="107"/>
        <v>4</v>
      </c>
      <c r="P268" s="32">
        <f t="shared" ca="1" si="108"/>
        <v>0</v>
      </c>
      <c r="Q268" s="34" t="s">
        <v>252</v>
      </c>
      <c r="R268" s="35">
        <f t="shared" si="109"/>
        <v>0</v>
      </c>
      <c r="S268" s="36">
        <f t="shared" si="110"/>
        <v>279.12554999999998</v>
      </c>
      <c r="T268" s="36">
        <f t="shared" si="111"/>
        <v>279.12554999999998</v>
      </c>
      <c r="U268" s="35">
        <f t="shared" si="112"/>
        <v>0</v>
      </c>
      <c r="V268" s="35">
        <f t="shared" si="113"/>
        <v>279.15182199999998</v>
      </c>
      <c r="W268" s="29">
        <v>116</v>
      </c>
      <c r="X268" s="27">
        <v>88</v>
      </c>
      <c r="Y268" s="27">
        <v>75</v>
      </c>
      <c r="Z268" s="27">
        <v>72</v>
      </c>
      <c r="AA268" s="27">
        <v>0</v>
      </c>
      <c r="AB268" s="27">
        <v>0</v>
      </c>
      <c r="AD268" s="37">
        <v>0</v>
      </c>
      <c r="AE268" s="37">
        <v>0</v>
      </c>
      <c r="AF268" s="37">
        <v>0</v>
      </c>
      <c r="AG268" s="37">
        <v>0</v>
      </c>
      <c r="AH268" s="37"/>
      <c r="AI268" s="38">
        <f t="shared" ca="1" si="114"/>
        <v>0</v>
      </c>
      <c r="AJ268" s="39">
        <v>3</v>
      </c>
      <c r="AK268" s="71">
        <v>235.05817999999999</v>
      </c>
      <c r="AL268" s="41">
        <v>88</v>
      </c>
      <c r="AM268" s="32">
        <v>251</v>
      </c>
      <c r="AN268" s="41" t="str">
        <f t="shared" si="115"/>
        <v>-</v>
      </c>
      <c r="AO268" s="41" t="str">
        <f t="shared" si="115"/>
        <v>-</v>
      </c>
      <c r="AP268" s="41" t="str">
        <f t="shared" si="115"/>
        <v>-</v>
      </c>
      <c r="AQ268" s="39"/>
      <c r="AR268" s="39"/>
      <c r="AS268" s="39"/>
      <c r="AT268" s="30"/>
      <c r="AU268" s="26"/>
      <c r="AV268" s="1"/>
    </row>
    <row r="269" spans="1:48" ht="15" x14ac:dyDescent="0.25">
      <c r="A269" s="64">
        <v>6</v>
      </c>
      <c r="B269" s="64">
        <v>6</v>
      </c>
      <c r="C269" s="1" t="s">
        <v>805</v>
      </c>
      <c r="D269" s="29" t="s">
        <v>78</v>
      </c>
      <c r="E269" s="29">
        <v>78</v>
      </c>
      <c r="F269" s="27">
        <v>75</v>
      </c>
      <c r="G269" s="27"/>
      <c r="H269" s="27"/>
      <c r="I269" s="27"/>
      <c r="J269" s="27"/>
      <c r="K269" s="32">
        <f t="shared" si="105"/>
        <v>153</v>
      </c>
      <c r="L269" s="32" t="s">
        <v>1133</v>
      </c>
      <c r="M269" s="40"/>
      <c r="N269" s="33">
        <f t="shared" si="106"/>
        <v>153.02629999999999</v>
      </c>
      <c r="O269" s="32">
        <f t="shared" si="107"/>
        <v>2</v>
      </c>
      <c r="P269" s="32">
        <f t="shared" ca="1" si="108"/>
        <v>0</v>
      </c>
      <c r="Q269" s="34" t="s">
        <v>252</v>
      </c>
      <c r="R269" s="35">
        <f t="shared" si="109"/>
        <v>0</v>
      </c>
      <c r="S269" s="36">
        <f t="shared" si="110"/>
        <v>153.08549999999997</v>
      </c>
      <c r="T269" s="36">
        <f t="shared" si="111"/>
        <v>153.0855</v>
      </c>
      <c r="U269" s="35">
        <f t="shared" si="112"/>
        <v>0</v>
      </c>
      <c r="V269" s="35">
        <f t="shared" si="113"/>
        <v>153.11179999999999</v>
      </c>
      <c r="W269" s="29">
        <v>78</v>
      </c>
      <c r="X269" s="27">
        <v>75</v>
      </c>
      <c r="Y269" s="27">
        <v>0</v>
      </c>
      <c r="Z269" s="27">
        <v>0</v>
      </c>
      <c r="AA269" s="27">
        <v>0</v>
      </c>
      <c r="AB269" s="27">
        <v>0</v>
      </c>
      <c r="AD269" s="37">
        <v>0</v>
      </c>
      <c r="AE269" s="37">
        <v>0</v>
      </c>
      <c r="AF269" s="37">
        <v>0</v>
      </c>
      <c r="AG269" s="37">
        <v>0</v>
      </c>
      <c r="AH269" s="37"/>
      <c r="AI269" s="38">
        <f t="shared" ca="1" si="114"/>
        <v>0</v>
      </c>
      <c r="AJ269" s="39">
        <v>2</v>
      </c>
      <c r="AK269" s="71">
        <v>153.06039999999999</v>
      </c>
      <c r="AL269" s="41">
        <v>78</v>
      </c>
      <c r="AM269" s="32">
        <v>231</v>
      </c>
      <c r="AN269" s="41" t="str">
        <f t="shared" si="115"/>
        <v>-</v>
      </c>
      <c r="AO269" s="41" t="str">
        <f t="shared" si="115"/>
        <v>-</v>
      </c>
      <c r="AP269" s="41" t="str">
        <f t="shared" si="115"/>
        <v>-</v>
      </c>
      <c r="AQ269" s="39"/>
      <c r="AR269" s="39"/>
      <c r="AS269" s="39"/>
      <c r="AT269" s="30"/>
      <c r="AU269" s="26"/>
      <c r="AV269" s="1"/>
    </row>
    <row r="270" spans="1:48" ht="15" x14ac:dyDescent="0.25">
      <c r="A270" s="64">
        <v>7</v>
      </c>
      <c r="B270" s="64">
        <v>7</v>
      </c>
      <c r="C270" s="1" t="s">
        <v>295</v>
      </c>
      <c r="D270" s="29" t="s">
        <v>52</v>
      </c>
      <c r="E270" s="29"/>
      <c r="F270" s="27"/>
      <c r="G270" s="27"/>
      <c r="H270" s="27"/>
      <c r="I270" s="27">
        <v>125</v>
      </c>
      <c r="J270" s="27"/>
      <c r="K270" s="32">
        <f t="shared" si="105"/>
        <v>125</v>
      </c>
      <c r="L270" s="32" t="s">
        <v>1133</v>
      </c>
      <c r="M270" s="40"/>
      <c r="N270" s="33">
        <f t="shared" si="106"/>
        <v>125.0264</v>
      </c>
      <c r="O270" s="32">
        <f t="shared" si="107"/>
        <v>1</v>
      </c>
      <c r="P270" s="32" t="str">
        <f t="shared" ca="1" si="108"/>
        <v>Y</v>
      </c>
      <c r="Q270" s="34" t="s">
        <v>252</v>
      </c>
      <c r="R270" s="35">
        <f t="shared" si="109"/>
        <v>0</v>
      </c>
      <c r="S270" s="36">
        <f t="shared" si="110"/>
        <v>125.12499999999999</v>
      </c>
      <c r="T270" s="36">
        <f t="shared" si="111"/>
        <v>125.125</v>
      </c>
      <c r="U270" s="35">
        <f t="shared" si="112"/>
        <v>0</v>
      </c>
      <c r="V270" s="35">
        <f t="shared" si="113"/>
        <v>125.1514</v>
      </c>
      <c r="W270" s="29">
        <v>125</v>
      </c>
      <c r="X270" s="27">
        <v>0</v>
      </c>
      <c r="Y270" s="27">
        <v>0</v>
      </c>
      <c r="Z270" s="27">
        <v>0</v>
      </c>
      <c r="AA270" s="27">
        <v>0</v>
      </c>
      <c r="AB270" s="27">
        <v>0</v>
      </c>
      <c r="AD270" s="37"/>
      <c r="AE270" s="37"/>
      <c r="AF270" s="37"/>
      <c r="AG270" s="37"/>
      <c r="AH270" s="37"/>
      <c r="AI270" s="38">
        <f t="shared" ca="1" si="114"/>
        <v>0</v>
      </c>
      <c r="AJ270" s="39"/>
      <c r="AK270" s="71"/>
      <c r="AL270" s="41"/>
      <c r="AM270" s="32"/>
      <c r="AN270" s="41" t="str">
        <f t="shared" si="115"/>
        <v>-</v>
      </c>
      <c r="AO270" s="41" t="str">
        <f t="shared" si="115"/>
        <v>-</v>
      </c>
      <c r="AP270" s="41" t="str">
        <f t="shared" si="115"/>
        <v>-</v>
      </c>
      <c r="AQ270" s="39"/>
      <c r="AR270" s="39"/>
      <c r="AS270" s="39"/>
      <c r="AT270" s="30"/>
      <c r="AU270" s="26"/>
      <c r="AV270" s="1"/>
    </row>
    <row r="271" spans="1:48" ht="15" x14ac:dyDescent="0.25">
      <c r="A271" s="64">
        <v>8</v>
      </c>
      <c r="B271" s="64">
        <v>8</v>
      </c>
      <c r="C271" s="1" t="s">
        <v>806</v>
      </c>
      <c r="D271" s="29" t="s">
        <v>24</v>
      </c>
      <c r="E271" s="29"/>
      <c r="F271" s="27">
        <v>74</v>
      </c>
      <c r="G271" s="27"/>
      <c r="H271" s="27"/>
      <c r="I271" s="27"/>
      <c r="J271" s="27"/>
      <c r="K271" s="32">
        <f t="shared" si="105"/>
        <v>74</v>
      </c>
      <c r="L271" s="32" t="s">
        <v>1133</v>
      </c>
      <c r="M271" s="40"/>
      <c r="N271" s="33">
        <f t="shared" si="106"/>
        <v>74.026499999999999</v>
      </c>
      <c r="O271" s="32">
        <f t="shared" si="107"/>
        <v>1</v>
      </c>
      <c r="P271" s="32">
        <f t="shared" ca="1" si="108"/>
        <v>0</v>
      </c>
      <c r="Q271" s="34" t="s">
        <v>252</v>
      </c>
      <c r="R271" s="35">
        <f t="shared" si="109"/>
        <v>0</v>
      </c>
      <c r="S271" s="36">
        <f t="shared" si="110"/>
        <v>74.073999999999998</v>
      </c>
      <c r="T271" s="36">
        <f t="shared" si="111"/>
        <v>74.073999999999998</v>
      </c>
      <c r="U271" s="35">
        <f t="shared" si="112"/>
        <v>0</v>
      </c>
      <c r="V271" s="35">
        <f t="shared" si="113"/>
        <v>74.100499999999997</v>
      </c>
      <c r="W271" s="29">
        <v>74</v>
      </c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D271" s="37">
        <v>0</v>
      </c>
      <c r="AE271" s="37">
        <v>0</v>
      </c>
      <c r="AF271" s="37">
        <v>0</v>
      </c>
      <c r="AG271" s="37">
        <v>0</v>
      </c>
      <c r="AH271" s="37"/>
      <c r="AI271" s="38">
        <f t="shared" ca="1" si="114"/>
        <v>0</v>
      </c>
      <c r="AJ271" s="39">
        <v>1</v>
      </c>
      <c r="AK271" s="71">
        <v>73.982200000000006</v>
      </c>
      <c r="AL271" s="41">
        <v>74</v>
      </c>
      <c r="AM271" s="32">
        <v>148</v>
      </c>
      <c r="AN271" s="41" t="str">
        <f t="shared" si="115"/>
        <v>-</v>
      </c>
      <c r="AO271" s="41" t="str">
        <f t="shared" si="115"/>
        <v>-</v>
      </c>
      <c r="AP271" s="41" t="str">
        <f t="shared" si="115"/>
        <v>-</v>
      </c>
      <c r="AQ271" s="39"/>
      <c r="AR271" s="39"/>
      <c r="AS271" s="39"/>
      <c r="AT271" s="30"/>
      <c r="AU271" s="26"/>
      <c r="AV271" s="1"/>
    </row>
    <row r="272" spans="1:48" s="26" customFormat="1" ht="3" customHeight="1" x14ac:dyDescent="0.2">
      <c r="A272" s="2"/>
      <c r="B272" s="2"/>
      <c r="C272" s="2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42"/>
      <c r="O272" s="27"/>
      <c r="P272" s="27"/>
      <c r="R272" s="65"/>
      <c r="S272" s="65"/>
      <c r="T272" s="65"/>
      <c r="U272" s="65"/>
      <c r="V272" s="68"/>
      <c r="W272" s="65"/>
      <c r="X272" s="65"/>
      <c r="Y272" s="65"/>
      <c r="Z272" s="65"/>
      <c r="AA272" s="65"/>
      <c r="AB272" s="65"/>
      <c r="AN272" s="41"/>
      <c r="AO272" s="41"/>
      <c r="AP272" s="41"/>
      <c r="AQ272" s="41"/>
      <c r="AR272" s="41"/>
      <c r="AS272" s="41"/>
      <c r="AT272" s="54"/>
    </row>
    <row r="273" spans="10:43" x14ac:dyDescent="0.2">
      <c r="J273" s="27"/>
      <c r="K273" s="27"/>
      <c r="L273" s="27"/>
      <c r="M273" s="27"/>
      <c r="N273" s="27"/>
      <c r="O273" s="27"/>
      <c r="P273" s="27"/>
      <c r="R273" s="69"/>
      <c r="S273" s="69"/>
      <c r="T273" s="69"/>
      <c r="U273" s="69"/>
      <c r="V273" s="27"/>
      <c r="AM273" s="26"/>
      <c r="AQ273" s="26"/>
    </row>
    <row r="274" spans="10:43" x14ac:dyDescent="0.2">
      <c r="J274" s="27"/>
      <c r="K274" s="27"/>
      <c r="L274" s="27"/>
      <c r="M274" s="27"/>
      <c r="N274" s="27"/>
      <c r="O274" s="27"/>
      <c r="P274" s="27"/>
      <c r="R274" s="69"/>
      <c r="S274" s="69"/>
      <c r="T274" s="69"/>
      <c r="U274" s="69"/>
      <c r="V274" s="27"/>
      <c r="AM274" s="26"/>
      <c r="AQ274" s="26"/>
    </row>
    <row r="275" spans="10:43" x14ac:dyDescent="0.2">
      <c r="J275" s="27"/>
      <c r="K275" s="27"/>
      <c r="L275" s="27"/>
      <c r="M275" s="27"/>
      <c r="N275" s="27"/>
      <c r="O275" s="27"/>
      <c r="P275" s="27"/>
      <c r="R275" s="69"/>
      <c r="S275" s="69"/>
      <c r="T275" s="69"/>
      <c r="U275" s="69"/>
      <c r="V275" s="27"/>
      <c r="AM275" s="26"/>
      <c r="AQ275" s="26"/>
    </row>
    <row r="276" spans="10:43" x14ac:dyDescent="0.2">
      <c r="J276" s="27"/>
      <c r="K276" s="27"/>
      <c r="L276" s="27"/>
      <c r="M276" s="27"/>
      <c r="N276" s="27"/>
      <c r="O276" s="27"/>
      <c r="P276" s="27"/>
      <c r="R276" s="69"/>
      <c r="S276" s="69"/>
      <c r="T276" s="69"/>
      <c r="U276" s="69"/>
      <c r="V276" s="27"/>
      <c r="AM276" s="26"/>
      <c r="AQ276" s="26"/>
    </row>
    <row r="277" spans="10:43" x14ac:dyDescent="0.2">
      <c r="J277" s="27"/>
      <c r="K277" s="27"/>
      <c r="L277" s="27"/>
      <c r="M277" s="27"/>
      <c r="N277" s="27"/>
      <c r="O277" s="27"/>
      <c r="P277" s="27"/>
      <c r="R277" s="69"/>
      <c r="S277" s="69"/>
      <c r="T277" s="69"/>
      <c r="U277" s="69"/>
      <c r="V277" s="27"/>
    </row>
    <row r="278" spans="10:43" x14ac:dyDescent="0.2">
      <c r="J278" s="27"/>
      <c r="K278" s="27"/>
      <c r="L278" s="27"/>
      <c r="M278" s="27"/>
      <c r="N278" s="27"/>
      <c r="O278" s="27"/>
      <c r="P278" s="27"/>
      <c r="R278" s="69"/>
      <c r="S278" s="69"/>
      <c r="T278" s="69"/>
      <c r="U278" s="69"/>
      <c r="V278" s="27"/>
    </row>
    <row r="279" spans="10:43" x14ac:dyDescent="0.2">
      <c r="J279" s="27"/>
      <c r="K279" s="27"/>
      <c r="L279" s="27"/>
      <c r="M279" s="27"/>
      <c r="N279" s="27"/>
      <c r="O279" s="27"/>
      <c r="P279" s="27"/>
      <c r="R279" s="69"/>
      <c r="S279" s="69"/>
      <c r="T279" s="69"/>
      <c r="U279" s="69"/>
      <c r="V279" s="27"/>
    </row>
    <row r="280" spans="10:43" x14ac:dyDescent="0.2">
      <c r="J280" s="27"/>
      <c r="K280" s="27"/>
      <c r="L280" s="27"/>
      <c r="M280" s="27"/>
      <c r="N280" s="27"/>
      <c r="O280" s="27"/>
      <c r="P280" s="27"/>
      <c r="R280" s="69"/>
      <c r="S280" s="69"/>
      <c r="T280" s="69"/>
      <c r="U280" s="69"/>
      <c r="V280" s="27"/>
    </row>
    <row r="281" spans="10:43" x14ac:dyDescent="0.2">
      <c r="J281" s="27"/>
      <c r="K281" s="27"/>
      <c r="L281" s="27"/>
      <c r="M281" s="27"/>
      <c r="N281" s="27"/>
      <c r="O281" s="27"/>
      <c r="P281" s="27"/>
      <c r="R281" s="69"/>
      <c r="S281" s="69"/>
      <c r="T281" s="69"/>
      <c r="U281" s="69"/>
      <c r="V281" s="27"/>
    </row>
    <row r="282" spans="10:43" x14ac:dyDescent="0.2">
      <c r="J282" s="27"/>
      <c r="K282" s="27"/>
      <c r="L282" s="27"/>
      <c r="M282" s="27"/>
      <c r="N282" s="27"/>
      <c r="O282" s="27"/>
      <c r="P282" s="27"/>
      <c r="R282" s="69"/>
      <c r="S282" s="69"/>
      <c r="T282" s="69"/>
      <c r="U282" s="69"/>
      <c r="V282" s="27"/>
    </row>
    <row r="283" spans="10:43" x14ac:dyDescent="0.2">
      <c r="J283" s="27"/>
      <c r="K283" s="27"/>
      <c r="L283" s="27"/>
      <c r="M283" s="27"/>
      <c r="N283" s="27"/>
      <c r="O283" s="27"/>
      <c r="P283" s="27"/>
      <c r="R283" s="69"/>
      <c r="S283" s="69"/>
      <c r="T283" s="69"/>
      <c r="U283" s="69"/>
      <c r="V283" s="27"/>
    </row>
    <row r="284" spans="10:43" x14ac:dyDescent="0.2">
      <c r="J284" s="27"/>
      <c r="K284" s="27"/>
      <c r="L284" s="27"/>
      <c r="M284" s="27"/>
      <c r="N284" s="27"/>
      <c r="O284" s="27"/>
      <c r="P284" s="27"/>
      <c r="R284" s="69"/>
      <c r="S284" s="69"/>
      <c r="T284" s="69"/>
      <c r="U284" s="69"/>
      <c r="V284" s="27"/>
    </row>
    <row r="285" spans="10:43" x14ac:dyDescent="0.2">
      <c r="J285" s="27"/>
      <c r="K285" s="27"/>
      <c r="L285" s="27"/>
      <c r="M285" s="27"/>
      <c r="N285" s="27"/>
      <c r="O285" s="27"/>
      <c r="P285" s="27"/>
      <c r="R285" s="69"/>
      <c r="S285" s="69"/>
      <c r="T285" s="69"/>
      <c r="U285" s="69"/>
      <c r="V285" s="27"/>
    </row>
    <row r="286" spans="10:43" x14ac:dyDescent="0.2">
      <c r="J286" s="27"/>
      <c r="K286" s="27"/>
      <c r="L286" s="27"/>
      <c r="M286" s="27"/>
      <c r="N286" s="27"/>
      <c r="O286" s="27"/>
      <c r="P286" s="27"/>
      <c r="R286" s="69"/>
      <c r="S286" s="69"/>
      <c r="T286" s="69"/>
      <c r="U286" s="69"/>
      <c r="V286" s="27"/>
    </row>
    <row r="287" spans="10:43" x14ac:dyDescent="0.2">
      <c r="J287" s="27"/>
      <c r="K287" s="27"/>
      <c r="L287" s="27"/>
      <c r="M287" s="27"/>
      <c r="N287" s="27"/>
      <c r="O287" s="27"/>
      <c r="P287" s="27"/>
      <c r="R287" s="69"/>
      <c r="S287" s="69"/>
      <c r="T287" s="69"/>
      <c r="U287" s="69"/>
      <c r="V287" s="27"/>
    </row>
    <row r="288" spans="10:43" x14ac:dyDescent="0.2">
      <c r="J288" s="27"/>
      <c r="K288" s="27"/>
      <c r="L288" s="27"/>
      <c r="M288" s="27"/>
      <c r="N288" s="27"/>
      <c r="O288" s="27"/>
      <c r="P288" s="27"/>
      <c r="R288" s="69"/>
      <c r="S288" s="69"/>
      <c r="T288" s="69"/>
      <c r="U288" s="69"/>
      <c r="V288" s="27"/>
    </row>
    <row r="289" spans="10:22" x14ac:dyDescent="0.2">
      <c r="J289" s="27"/>
      <c r="K289" s="27"/>
      <c r="L289" s="27"/>
      <c r="M289" s="27"/>
      <c r="N289" s="27"/>
      <c r="O289" s="27"/>
      <c r="P289" s="27"/>
      <c r="R289" s="69"/>
      <c r="S289" s="69"/>
      <c r="T289" s="69"/>
      <c r="U289" s="69"/>
      <c r="V289" s="27"/>
    </row>
    <row r="290" spans="10:22" x14ac:dyDescent="0.2">
      <c r="J290" s="27"/>
      <c r="K290" s="27"/>
      <c r="L290" s="27"/>
      <c r="M290" s="27"/>
      <c r="N290" s="27"/>
      <c r="O290" s="27"/>
      <c r="P290" s="27"/>
      <c r="R290" s="69"/>
      <c r="S290" s="69"/>
      <c r="T290" s="69"/>
      <c r="U290" s="69"/>
      <c r="V290" s="27"/>
    </row>
    <row r="291" spans="10:22" x14ac:dyDescent="0.2">
      <c r="J291" s="27"/>
      <c r="K291" s="27"/>
      <c r="L291" s="27"/>
      <c r="M291" s="27"/>
      <c r="N291" s="27"/>
      <c r="O291" s="27"/>
      <c r="P291" s="27"/>
      <c r="R291" s="69"/>
      <c r="S291" s="69"/>
      <c r="T291" s="69"/>
      <c r="U291" s="69"/>
      <c r="V291" s="27"/>
    </row>
    <row r="292" spans="10:22" x14ac:dyDescent="0.2">
      <c r="J292" s="27"/>
      <c r="K292" s="27"/>
      <c r="L292" s="27"/>
      <c r="M292" s="27"/>
      <c r="N292" s="27"/>
      <c r="O292" s="27"/>
      <c r="P292" s="27"/>
      <c r="R292" s="69"/>
      <c r="S292" s="69"/>
      <c r="T292" s="69"/>
      <c r="U292" s="69"/>
      <c r="V292" s="27"/>
    </row>
    <row r="293" spans="10:22" x14ac:dyDescent="0.2">
      <c r="J293" s="27"/>
      <c r="K293" s="27"/>
      <c r="L293" s="27"/>
      <c r="M293" s="27"/>
      <c r="N293" s="27"/>
      <c r="O293" s="27"/>
      <c r="P293" s="27"/>
      <c r="R293" s="69"/>
      <c r="S293" s="69"/>
      <c r="T293" s="69"/>
      <c r="U293" s="69"/>
      <c r="V293" s="27"/>
    </row>
    <row r="294" spans="10:22" x14ac:dyDescent="0.2">
      <c r="J294" s="27"/>
      <c r="K294" s="27"/>
      <c r="L294" s="27"/>
      <c r="M294" s="27"/>
      <c r="N294" s="27"/>
      <c r="O294" s="27"/>
      <c r="P294" s="27"/>
      <c r="R294" s="69"/>
      <c r="S294" s="69"/>
      <c r="T294" s="69"/>
      <c r="U294" s="69"/>
      <c r="V294" s="27"/>
    </row>
    <row r="295" spans="10:22" x14ac:dyDescent="0.2">
      <c r="J295" s="27"/>
      <c r="K295" s="27"/>
      <c r="L295" s="27"/>
      <c r="M295" s="27"/>
      <c r="N295" s="27"/>
      <c r="O295" s="27"/>
      <c r="P295" s="27"/>
      <c r="R295" s="69"/>
      <c r="S295" s="69"/>
      <c r="T295" s="69"/>
      <c r="U295" s="69"/>
      <c r="V295" s="27"/>
    </row>
    <row r="296" spans="10:22" x14ac:dyDescent="0.2">
      <c r="J296" s="27"/>
      <c r="K296" s="27"/>
      <c r="L296" s="27"/>
      <c r="M296" s="27"/>
      <c r="N296" s="27"/>
      <c r="O296" s="27"/>
      <c r="P296" s="27"/>
      <c r="R296" s="69"/>
      <c r="S296" s="69"/>
      <c r="T296" s="69"/>
      <c r="U296" s="69"/>
      <c r="V296" s="27"/>
    </row>
    <row r="297" spans="10:22" x14ac:dyDescent="0.2">
      <c r="J297" s="27"/>
      <c r="K297" s="27"/>
      <c r="L297" s="27"/>
      <c r="M297" s="27"/>
      <c r="N297" s="27"/>
      <c r="O297" s="27"/>
      <c r="P297" s="27"/>
      <c r="R297" s="69"/>
      <c r="S297" s="69"/>
      <c r="T297" s="69"/>
      <c r="U297" s="69"/>
      <c r="V297" s="27"/>
    </row>
    <row r="298" spans="10:22" x14ac:dyDescent="0.2">
      <c r="J298" s="27"/>
      <c r="K298" s="27"/>
      <c r="L298" s="27"/>
      <c r="M298" s="27"/>
      <c r="N298" s="27"/>
      <c r="O298" s="27"/>
      <c r="P298" s="27"/>
      <c r="R298" s="69"/>
      <c r="S298" s="69"/>
      <c r="T298" s="69"/>
      <c r="U298" s="69"/>
      <c r="V298" s="27"/>
    </row>
    <row r="299" spans="10:22" x14ac:dyDescent="0.2">
      <c r="J299" s="27"/>
      <c r="K299" s="27"/>
      <c r="L299" s="27"/>
      <c r="M299" s="27"/>
      <c r="N299" s="27"/>
      <c r="O299" s="27"/>
      <c r="P299" s="27"/>
      <c r="R299" s="69"/>
      <c r="S299" s="69"/>
      <c r="T299" s="69"/>
      <c r="U299" s="69"/>
      <c r="V299" s="27"/>
    </row>
    <row r="300" spans="10:22" x14ac:dyDescent="0.2">
      <c r="J300" s="27"/>
      <c r="K300" s="27"/>
      <c r="L300" s="27"/>
      <c r="M300" s="27"/>
      <c r="N300" s="27"/>
      <c r="O300" s="27"/>
      <c r="P300" s="27"/>
      <c r="R300" s="69"/>
      <c r="S300" s="69"/>
      <c r="T300" s="69"/>
      <c r="U300" s="69"/>
      <c r="V300" s="27"/>
    </row>
    <row r="301" spans="10:22" x14ac:dyDescent="0.2">
      <c r="J301" s="27"/>
      <c r="K301" s="27"/>
      <c r="L301" s="27"/>
      <c r="M301" s="27"/>
      <c r="N301" s="27"/>
      <c r="O301" s="27"/>
      <c r="P301" s="27"/>
      <c r="R301" s="69"/>
      <c r="S301" s="69"/>
      <c r="T301" s="69"/>
      <c r="U301" s="69"/>
      <c r="V301" s="27"/>
    </row>
    <row r="302" spans="10:22" x14ac:dyDescent="0.2">
      <c r="J302" s="27"/>
      <c r="K302" s="27"/>
      <c r="L302" s="27"/>
      <c r="M302" s="27"/>
      <c r="N302" s="27"/>
      <c r="O302" s="27"/>
      <c r="P302" s="27"/>
      <c r="R302" s="69"/>
      <c r="S302" s="69"/>
      <c r="T302" s="69"/>
      <c r="U302" s="69"/>
      <c r="V302" s="27"/>
    </row>
    <row r="303" spans="10:22" x14ac:dyDescent="0.2">
      <c r="J303" s="27"/>
      <c r="K303" s="27"/>
      <c r="L303" s="27"/>
      <c r="M303" s="27"/>
      <c r="N303" s="27"/>
      <c r="O303" s="27"/>
      <c r="P303" s="27"/>
      <c r="R303" s="69"/>
      <c r="S303" s="69"/>
      <c r="T303" s="69"/>
      <c r="U303" s="69"/>
      <c r="V303" s="27"/>
    </row>
    <row r="304" spans="10:22" x14ac:dyDescent="0.2">
      <c r="J304" s="27"/>
      <c r="K304" s="27"/>
      <c r="L304" s="27"/>
      <c r="M304" s="27"/>
      <c r="N304" s="27"/>
      <c r="O304" s="27"/>
      <c r="P304" s="27"/>
      <c r="R304" s="69"/>
      <c r="S304" s="69"/>
      <c r="T304" s="69"/>
      <c r="U304" s="69"/>
      <c r="V304" s="27"/>
    </row>
    <row r="305" spans="10:22" x14ac:dyDescent="0.2">
      <c r="J305" s="27"/>
      <c r="K305" s="27"/>
      <c r="L305" s="27"/>
      <c r="M305" s="27"/>
      <c r="N305" s="27"/>
      <c r="O305" s="27"/>
      <c r="P305" s="27"/>
      <c r="R305" s="69"/>
      <c r="S305" s="69"/>
      <c r="T305" s="69"/>
      <c r="U305" s="69"/>
      <c r="V305" s="27"/>
    </row>
    <row r="306" spans="10:22" x14ac:dyDescent="0.2">
      <c r="J306" s="27"/>
      <c r="K306" s="27"/>
      <c r="L306" s="27"/>
      <c r="M306" s="27"/>
      <c r="N306" s="27"/>
      <c r="O306" s="27"/>
      <c r="P306" s="27"/>
      <c r="R306" s="69"/>
      <c r="S306" s="69"/>
      <c r="T306" s="69"/>
      <c r="U306" s="69"/>
      <c r="V306" s="27"/>
    </row>
    <row r="307" spans="10:22" x14ac:dyDescent="0.2">
      <c r="J307" s="27"/>
      <c r="K307" s="27"/>
      <c r="L307" s="27"/>
      <c r="M307" s="27"/>
      <c r="N307" s="27"/>
      <c r="O307" s="27"/>
      <c r="P307" s="27"/>
      <c r="R307" s="69"/>
      <c r="S307" s="69"/>
      <c r="T307" s="69"/>
      <c r="U307" s="69"/>
      <c r="V307" s="27"/>
    </row>
    <row r="308" spans="10:22" x14ac:dyDescent="0.2">
      <c r="J308" s="27"/>
      <c r="K308" s="27"/>
      <c r="L308" s="27"/>
      <c r="M308" s="27"/>
      <c r="N308" s="27"/>
      <c r="O308" s="27"/>
      <c r="P308" s="27"/>
      <c r="R308" s="69"/>
      <c r="S308" s="69"/>
      <c r="T308" s="69"/>
      <c r="U308" s="69"/>
      <c r="V308" s="27"/>
    </row>
    <row r="309" spans="10:22" x14ac:dyDescent="0.2">
      <c r="J309" s="27"/>
      <c r="K309" s="27"/>
      <c r="L309" s="27"/>
      <c r="M309" s="27"/>
      <c r="N309" s="27"/>
      <c r="O309" s="27"/>
      <c r="P309" s="27"/>
      <c r="R309" s="69"/>
      <c r="S309" s="69"/>
      <c r="T309" s="69"/>
      <c r="U309" s="69"/>
      <c r="V309" s="27"/>
    </row>
    <row r="310" spans="10:22" x14ac:dyDescent="0.2">
      <c r="J310" s="27"/>
      <c r="K310" s="27"/>
      <c r="L310" s="27"/>
      <c r="M310" s="27"/>
      <c r="N310" s="27"/>
      <c r="O310" s="27"/>
      <c r="P310" s="27"/>
      <c r="R310" s="69"/>
      <c r="S310" s="69"/>
      <c r="T310" s="69"/>
      <c r="U310" s="69"/>
      <c r="V310" s="27"/>
    </row>
    <row r="311" spans="10:22" x14ac:dyDescent="0.2">
      <c r="J311" s="27"/>
      <c r="K311" s="27"/>
      <c r="L311" s="27"/>
      <c r="M311" s="27"/>
      <c r="N311" s="27"/>
      <c r="O311" s="27"/>
      <c r="P311" s="27"/>
      <c r="R311" s="69"/>
      <c r="S311" s="69"/>
      <c r="T311" s="69"/>
      <c r="U311" s="69"/>
      <c r="V311" s="27"/>
    </row>
    <row r="312" spans="10:22" x14ac:dyDescent="0.2">
      <c r="J312" s="27"/>
      <c r="K312" s="27"/>
      <c r="L312" s="27"/>
      <c r="M312" s="27"/>
      <c r="N312" s="27"/>
      <c r="O312" s="27"/>
      <c r="P312" s="27"/>
      <c r="R312" s="69"/>
      <c r="S312" s="69"/>
      <c r="T312" s="69"/>
      <c r="U312" s="69"/>
      <c r="V312" s="27"/>
    </row>
    <row r="313" spans="10:22" x14ac:dyDescent="0.2">
      <c r="J313" s="27"/>
      <c r="K313" s="27"/>
      <c r="L313" s="27"/>
      <c r="M313" s="27"/>
      <c r="N313" s="27"/>
      <c r="O313" s="27"/>
      <c r="P313" s="27"/>
      <c r="R313" s="69"/>
      <c r="S313" s="69"/>
      <c r="T313" s="69"/>
      <c r="U313" s="69"/>
      <c r="V313" s="27"/>
    </row>
    <row r="314" spans="10:22" x14ac:dyDescent="0.2">
      <c r="J314" s="27"/>
      <c r="K314" s="27"/>
      <c r="L314" s="27"/>
      <c r="M314" s="27"/>
      <c r="N314" s="27"/>
      <c r="O314" s="27"/>
      <c r="P314" s="27"/>
      <c r="R314" s="69"/>
      <c r="S314" s="69"/>
      <c r="T314" s="69"/>
      <c r="U314" s="69"/>
      <c r="V314" s="27"/>
    </row>
    <row r="315" spans="10:22" x14ac:dyDescent="0.2">
      <c r="J315" s="27"/>
      <c r="K315" s="27"/>
      <c r="L315" s="27"/>
      <c r="M315" s="27"/>
      <c r="N315" s="27"/>
      <c r="O315" s="27"/>
      <c r="P315" s="27"/>
      <c r="R315" s="69"/>
      <c r="S315" s="69"/>
      <c r="T315" s="69"/>
      <c r="U315" s="69"/>
      <c r="V315" s="27"/>
    </row>
    <row r="316" spans="10:22" x14ac:dyDescent="0.2">
      <c r="J316" s="27"/>
      <c r="K316" s="27"/>
      <c r="L316" s="27"/>
      <c r="M316" s="27"/>
      <c r="N316" s="27"/>
      <c r="O316" s="27"/>
      <c r="P316" s="27"/>
      <c r="R316" s="69"/>
      <c r="S316" s="69"/>
      <c r="T316" s="69"/>
      <c r="U316" s="69"/>
      <c r="V316" s="27"/>
    </row>
    <row r="317" spans="10:22" x14ac:dyDescent="0.2">
      <c r="J317" s="27"/>
      <c r="K317" s="27"/>
      <c r="L317" s="27"/>
      <c r="M317" s="27"/>
      <c r="N317" s="27"/>
      <c r="O317" s="27"/>
      <c r="P317" s="27"/>
      <c r="R317" s="69"/>
      <c r="S317" s="69"/>
      <c r="T317" s="69"/>
      <c r="U317" s="69"/>
      <c r="V317" s="27"/>
    </row>
    <row r="318" spans="10:22" x14ac:dyDescent="0.2">
      <c r="J318" s="27"/>
      <c r="K318" s="27"/>
      <c r="L318" s="27"/>
      <c r="M318" s="27"/>
      <c r="N318" s="27"/>
      <c r="O318" s="27"/>
      <c r="P318" s="27"/>
      <c r="R318" s="69"/>
      <c r="S318" s="69"/>
      <c r="T318" s="69"/>
      <c r="U318" s="69"/>
      <c r="V318" s="27"/>
    </row>
    <row r="319" spans="10:22" x14ac:dyDescent="0.2">
      <c r="J319" s="27"/>
      <c r="K319" s="27"/>
      <c r="L319" s="27"/>
      <c r="M319" s="27"/>
      <c r="N319" s="27"/>
      <c r="O319" s="27"/>
      <c r="P319" s="27"/>
      <c r="R319" s="69"/>
      <c r="S319" s="69"/>
      <c r="T319" s="69"/>
      <c r="U319" s="69"/>
      <c r="V319" s="27"/>
    </row>
    <row r="320" spans="10:22" x14ac:dyDescent="0.2">
      <c r="J320" s="27"/>
      <c r="K320" s="27"/>
      <c r="L320" s="27"/>
      <c r="M320" s="27"/>
      <c r="N320" s="27"/>
      <c r="O320" s="27"/>
      <c r="P320" s="27"/>
      <c r="R320" s="69"/>
      <c r="S320" s="69"/>
      <c r="T320" s="69"/>
      <c r="U320" s="69"/>
      <c r="V320" s="27"/>
    </row>
    <row r="321" spans="10:22" x14ac:dyDescent="0.2">
      <c r="J321" s="27"/>
      <c r="K321" s="27"/>
      <c r="L321" s="27"/>
      <c r="M321" s="27"/>
      <c r="N321" s="27"/>
      <c r="O321" s="27"/>
      <c r="P321" s="27"/>
      <c r="R321" s="69"/>
      <c r="S321" s="69"/>
      <c r="T321" s="69"/>
      <c r="U321" s="69"/>
      <c r="V321" s="27"/>
    </row>
    <row r="322" spans="10:22" x14ac:dyDescent="0.2">
      <c r="J322" s="27"/>
      <c r="K322" s="27"/>
      <c r="L322" s="27"/>
      <c r="M322" s="27"/>
      <c r="N322" s="27"/>
      <c r="O322" s="27"/>
      <c r="P322" s="27"/>
      <c r="R322" s="69"/>
      <c r="S322" s="69"/>
      <c r="T322" s="69"/>
      <c r="U322" s="69"/>
      <c r="V322" s="27"/>
    </row>
    <row r="323" spans="10:22" x14ac:dyDescent="0.2">
      <c r="J323" s="27"/>
      <c r="K323" s="27"/>
      <c r="L323" s="27"/>
      <c r="M323" s="27"/>
      <c r="N323" s="27"/>
      <c r="O323" s="27"/>
      <c r="P323" s="27"/>
      <c r="R323" s="69"/>
      <c r="S323" s="69"/>
      <c r="T323" s="69"/>
      <c r="U323" s="69"/>
      <c r="V323" s="27"/>
    </row>
    <row r="324" spans="10:22" x14ac:dyDescent="0.2">
      <c r="J324" s="27"/>
      <c r="K324" s="27"/>
      <c r="L324" s="27"/>
      <c r="M324" s="27"/>
      <c r="N324" s="27"/>
      <c r="O324" s="27"/>
      <c r="P324" s="27"/>
      <c r="R324" s="69"/>
      <c r="S324" s="69"/>
      <c r="T324" s="69"/>
      <c r="U324" s="69"/>
      <c r="V324" s="27"/>
    </row>
    <row r="325" spans="10:22" x14ac:dyDescent="0.2">
      <c r="J325" s="27"/>
      <c r="K325" s="27"/>
      <c r="L325" s="27"/>
      <c r="M325" s="27"/>
      <c r="N325" s="27"/>
      <c r="O325" s="27"/>
      <c r="P325" s="27"/>
      <c r="R325" s="69"/>
      <c r="S325" s="69"/>
      <c r="T325" s="69"/>
      <c r="U325" s="69"/>
      <c r="V325" s="27"/>
    </row>
    <row r="326" spans="10:22" x14ac:dyDescent="0.2">
      <c r="J326" s="27"/>
      <c r="K326" s="27"/>
      <c r="L326" s="27"/>
      <c r="M326" s="27"/>
      <c r="N326" s="27"/>
      <c r="O326" s="27"/>
      <c r="P326" s="27"/>
      <c r="R326" s="69"/>
      <c r="S326" s="69"/>
      <c r="T326" s="69"/>
      <c r="U326" s="69"/>
      <c r="V326" s="27"/>
    </row>
    <row r="327" spans="10:22" x14ac:dyDescent="0.2">
      <c r="J327" s="27"/>
      <c r="K327" s="27"/>
      <c r="L327" s="27"/>
      <c r="M327" s="27"/>
      <c r="N327" s="27"/>
      <c r="O327" s="27"/>
      <c r="P327" s="27"/>
      <c r="R327" s="69"/>
      <c r="S327" s="69"/>
      <c r="T327" s="69"/>
      <c r="U327" s="69"/>
      <c r="V327" s="27"/>
    </row>
    <row r="328" spans="10:22" x14ac:dyDescent="0.2">
      <c r="J328" s="27"/>
      <c r="K328" s="27"/>
      <c r="L328" s="27"/>
      <c r="M328" s="27"/>
      <c r="N328" s="27"/>
      <c r="O328" s="27"/>
      <c r="P328" s="27"/>
      <c r="R328" s="69"/>
      <c r="S328" s="69"/>
      <c r="T328" s="69"/>
      <c r="U328" s="69"/>
      <c r="V328" s="27"/>
    </row>
    <row r="329" spans="10:22" x14ac:dyDescent="0.2">
      <c r="J329" s="27"/>
      <c r="K329" s="27"/>
      <c r="L329" s="27"/>
      <c r="M329" s="27"/>
      <c r="N329" s="27"/>
      <c r="O329" s="27"/>
      <c r="P329" s="27"/>
      <c r="R329" s="69"/>
      <c r="S329" s="69"/>
      <c r="T329" s="69"/>
      <c r="U329" s="69"/>
      <c r="V329" s="27"/>
    </row>
    <row r="330" spans="10:22" x14ac:dyDescent="0.2">
      <c r="J330" s="27"/>
      <c r="K330" s="27"/>
      <c r="L330" s="27"/>
      <c r="M330" s="27"/>
      <c r="N330" s="27"/>
      <c r="O330" s="27"/>
      <c r="P330" s="27"/>
      <c r="R330" s="69"/>
      <c r="S330" s="69"/>
      <c r="T330" s="69"/>
      <c r="U330" s="69"/>
      <c r="V330" s="27"/>
    </row>
    <row r="331" spans="10:22" x14ac:dyDescent="0.2">
      <c r="J331" s="27"/>
      <c r="K331" s="27"/>
      <c r="L331" s="27"/>
      <c r="M331" s="27"/>
      <c r="N331" s="27"/>
      <c r="O331" s="27"/>
      <c r="P331" s="27"/>
      <c r="R331" s="69"/>
      <c r="S331" s="69"/>
      <c r="T331" s="69"/>
      <c r="U331" s="69"/>
      <c r="V331" s="27"/>
    </row>
    <row r="332" spans="10:22" x14ac:dyDescent="0.2">
      <c r="J332" s="27"/>
      <c r="K332" s="27"/>
      <c r="L332" s="27"/>
      <c r="M332" s="27"/>
      <c r="N332" s="27"/>
      <c r="O332" s="27"/>
      <c r="P332" s="27"/>
      <c r="R332" s="69"/>
      <c r="S332" s="69"/>
      <c r="T332" s="69"/>
      <c r="U332" s="69"/>
      <c r="V332" s="27"/>
    </row>
    <row r="333" spans="10:22" x14ac:dyDescent="0.2">
      <c r="J333" s="27"/>
      <c r="K333" s="27"/>
      <c r="L333" s="27"/>
      <c r="M333" s="27"/>
      <c r="N333" s="27"/>
      <c r="O333" s="27"/>
      <c r="P333" s="27"/>
      <c r="R333" s="69"/>
      <c r="S333" s="69"/>
      <c r="T333" s="69"/>
      <c r="U333" s="69"/>
      <c r="V333" s="27"/>
    </row>
    <row r="334" spans="10:22" x14ac:dyDescent="0.2">
      <c r="J334" s="27"/>
      <c r="K334" s="27"/>
      <c r="L334" s="27"/>
      <c r="M334" s="27"/>
      <c r="N334" s="27"/>
      <c r="O334" s="27"/>
      <c r="P334" s="27"/>
      <c r="R334" s="69"/>
      <c r="S334" s="69"/>
      <c r="T334" s="69"/>
      <c r="U334" s="69"/>
      <c r="V334" s="27"/>
    </row>
    <row r="335" spans="10:22" x14ac:dyDescent="0.2">
      <c r="J335" s="27"/>
      <c r="K335" s="27"/>
      <c r="L335" s="27"/>
      <c r="M335" s="27"/>
      <c r="N335" s="27"/>
      <c r="O335" s="27"/>
      <c r="P335" s="27"/>
      <c r="R335" s="69"/>
      <c r="S335" s="69"/>
      <c r="T335" s="69"/>
      <c r="U335" s="69"/>
      <c r="V335" s="27"/>
    </row>
    <row r="336" spans="10:22" x14ac:dyDescent="0.2">
      <c r="J336" s="27"/>
      <c r="K336" s="27"/>
      <c r="L336" s="27"/>
      <c r="M336" s="27"/>
      <c r="N336" s="27"/>
      <c r="O336" s="27"/>
      <c r="P336" s="27"/>
      <c r="R336" s="69"/>
      <c r="S336" s="69"/>
      <c r="T336" s="69"/>
      <c r="U336" s="69"/>
      <c r="V336" s="27"/>
    </row>
    <row r="337" spans="10:22" x14ac:dyDescent="0.2">
      <c r="J337" s="27"/>
      <c r="K337" s="27"/>
      <c r="L337" s="27"/>
      <c r="M337" s="27"/>
      <c r="N337" s="27"/>
      <c r="O337" s="27"/>
      <c r="P337" s="27"/>
      <c r="R337" s="69"/>
      <c r="S337" s="69"/>
      <c r="T337" s="69"/>
      <c r="U337" s="69"/>
      <c r="V337" s="27"/>
    </row>
    <row r="338" spans="10:22" x14ac:dyDescent="0.2">
      <c r="J338" s="27"/>
      <c r="K338" s="27"/>
      <c r="L338" s="27"/>
      <c r="M338" s="27"/>
      <c r="N338" s="27"/>
      <c r="O338" s="27"/>
      <c r="P338" s="27"/>
      <c r="R338" s="69"/>
      <c r="S338" s="69"/>
      <c r="T338" s="69"/>
      <c r="U338" s="69"/>
      <c r="V338" s="27"/>
    </row>
    <row r="339" spans="10:22" x14ac:dyDescent="0.2">
      <c r="J339" s="27"/>
      <c r="K339" s="27"/>
      <c r="L339" s="27"/>
      <c r="M339" s="27"/>
      <c r="N339" s="27"/>
      <c r="O339" s="27"/>
      <c r="P339" s="27"/>
      <c r="R339" s="69"/>
      <c r="S339" s="69"/>
      <c r="T339" s="69"/>
      <c r="U339" s="69"/>
      <c r="V339" s="27"/>
    </row>
    <row r="340" spans="10:22" x14ac:dyDescent="0.2">
      <c r="J340" s="27"/>
      <c r="K340" s="27"/>
      <c r="L340" s="27"/>
      <c r="M340" s="27"/>
      <c r="N340" s="27"/>
      <c r="O340" s="27"/>
      <c r="P340" s="27"/>
      <c r="R340" s="69"/>
      <c r="S340" s="69"/>
      <c r="T340" s="69"/>
      <c r="U340" s="69"/>
      <c r="V340" s="27"/>
    </row>
    <row r="341" spans="10:22" x14ac:dyDescent="0.2">
      <c r="J341" s="27"/>
      <c r="K341" s="27"/>
      <c r="L341" s="27"/>
      <c r="M341" s="27"/>
      <c r="N341" s="27"/>
      <c r="O341" s="27"/>
      <c r="P341" s="27"/>
      <c r="R341" s="69"/>
      <c r="S341" s="69"/>
      <c r="T341" s="69"/>
      <c r="U341" s="69"/>
      <c r="V341" s="27"/>
    </row>
    <row r="342" spans="10:22" x14ac:dyDescent="0.2">
      <c r="J342" s="27"/>
      <c r="K342" s="27"/>
      <c r="L342" s="27"/>
      <c r="M342" s="27"/>
      <c r="N342" s="27"/>
      <c r="O342" s="27"/>
      <c r="P342" s="27"/>
      <c r="R342" s="69"/>
      <c r="S342" s="69"/>
      <c r="T342" s="69"/>
      <c r="U342" s="69"/>
      <c r="V342" s="27"/>
    </row>
    <row r="343" spans="10:22" x14ac:dyDescent="0.2">
      <c r="J343" s="27"/>
      <c r="K343" s="27"/>
      <c r="L343" s="27"/>
      <c r="M343" s="27"/>
      <c r="N343" s="27"/>
      <c r="O343" s="27"/>
      <c r="P343" s="27"/>
      <c r="R343" s="69"/>
      <c r="S343" s="69"/>
      <c r="T343" s="69"/>
      <c r="U343" s="69"/>
      <c r="V343" s="27"/>
    </row>
    <row r="344" spans="10:22" x14ac:dyDescent="0.2">
      <c r="J344" s="27"/>
      <c r="K344" s="27"/>
      <c r="L344" s="27"/>
      <c r="M344" s="27"/>
      <c r="N344" s="27"/>
      <c r="O344" s="27"/>
      <c r="P344" s="27"/>
      <c r="R344" s="69"/>
      <c r="S344" s="69"/>
      <c r="T344" s="69"/>
      <c r="U344" s="69"/>
      <c r="V344" s="27"/>
    </row>
    <row r="345" spans="10:22" x14ac:dyDescent="0.2">
      <c r="J345" s="27"/>
      <c r="K345" s="27"/>
      <c r="L345" s="27"/>
      <c r="M345" s="27"/>
      <c r="N345" s="27"/>
      <c r="O345" s="27"/>
      <c r="P345" s="27"/>
      <c r="R345" s="69"/>
      <c r="S345" s="69"/>
      <c r="T345" s="69"/>
      <c r="U345" s="69"/>
      <c r="V345" s="27"/>
    </row>
    <row r="346" spans="10:22" x14ac:dyDescent="0.2">
      <c r="J346" s="27"/>
      <c r="K346" s="27"/>
      <c r="L346" s="27"/>
      <c r="M346" s="27"/>
      <c r="N346" s="27"/>
      <c r="O346" s="27"/>
      <c r="P346" s="27"/>
      <c r="R346" s="69"/>
      <c r="S346" s="69"/>
      <c r="T346" s="69"/>
      <c r="U346" s="69"/>
      <c r="V346" s="27"/>
    </row>
    <row r="347" spans="10:22" x14ac:dyDescent="0.2">
      <c r="J347" s="27"/>
      <c r="K347" s="27"/>
      <c r="L347" s="27"/>
      <c r="M347" s="27"/>
      <c r="N347" s="27"/>
      <c r="O347" s="27"/>
      <c r="P347" s="27"/>
      <c r="R347" s="69"/>
      <c r="S347" s="69"/>
      <c r="T347" s="69"/>
      <c r="U347" s="69"/>
      <c r="V347" s="27"/>
    </row>
    <row r="348" spans="10:22" x14ac:dyDescent="0.2">
      <c r="J348" s="27"/>
      <c r="K348" s="27"/>
      <c r="L348" s="27"/>
      <c r="M348" s="27"/>
      <c r="N348" s="27"/>
      <c r="O348" s="27"/>
      <c r="P348" s="27"/>
      <c r="R348" s="69"/>
      <c r="S348" s="69"/>
      <c r="T348" s="69"/>
      <c r="U348" s="69"/>
      <c r="V348" s="27"/>
    </row>
    <row r="349" spans="10:22" x14ac:dyDescent="0.2">
      <c r="J349" s="27"/>
      <c r="K349" s="27"/>
      <c r="L349" s="27"/>
      <c r="M349" s="27"/>
      <c r="N349" s="27"/>
      <c r="O349" s="27"/>
      <c r="P349" s="27"/>
      <c r="R349" s="69"/>
      <c r="S349" s="69"/>
      <c r="T349" s="69"/>
      <c r="U349" s="69"/>
      <c r="V349" s="27"/>
    </row>
    <row r="350" spans="10:22" x14ac:dyDescent="0.2">
      <c r="J350" s="27"/>
      <c r="K350" s="27"/>
      <c r="L350" s="27"/>
      <c r="M350" s="27"/>
      <c r="N350" s="27"/>
      <c r="O350" s="27"/>
      <c r="P350" s="27"/>
      <c r="R350" s="69"/>
      <c r="S350" s="69"/>
      <c r="T350" s="69"/>
      <c r="U350" s="69"/>
      <c r="V350" s="27"/>
    </row>
    <row r="351" spans="10:22" x14ac:dyDescent="0.2">
      <c r="J351" s="27"/>
      <c r="K351" s="27"/>
      <c r="L351" s="27"/>
      <c r="M351" s="27"/>
      <c r="N351" s="27"/>
      <c r="O351" s="27"/>
      <c r="P351" s="27"/>
      <c r="R351" s="69"/>
      <c r="S351" s="69"/>
      <c r="T351" s="69"/>
      <c r="U351" s="69"/>
      <c r="V351" s="27"/>
    </row>
    <row r="352" spans="10:22" x14ac:dyDescent="0.2">
      <c r="J352" s="27"/>
      <c r="K352" s="27"/>
      <c r="L352" s="27"/>
      <c r="M352" s="27"/>
      <c r="N352" s="27"/>
      <c r="O352" s="27"/>
      <c r="P352" s="27"/>
      <c r="R352" s="69"/>
      <c r="S352" s="69"/>
      <c r="T352" s="69"/>
      <c r="U352" s="69"/>
      <c r="V352" s="27"/>
    </row>
    <row r="353" spans="10:22" x14ac:dyDescent="0.2">
      <c r="J353" s="27"/>
      <c r="K353" s="27"/>
      <c r="L353" s="27"/>
      <c r="M353" s="27"/>
      <c r="N353" s="27"/>
      <c r="O353" s="27"/>
      <c r="P353" s="27"/>
      <c r="R353" s="69"/>
      <c r="S353" s="69"/>
      <c r="T353" s="69"/>
      <c r="U353" s="69"/>
      <c r="V353" s="27"/>
    </row>
    <row r="354" spans="10:22" x14ac:dyDescent="0.2">
      <c r="J354" s="27"/>
      <c r="K354" s="27"/>
      <c r="L354" s="27"/>
      <c r="M354" s="27"/>
      <c r="N354" s="27"/>
      <c r="O354" s="27"/>
      <c r="P354" s="27"/>
      <c r="R354" s="69"/>
      <c r="S354" s="69"/>
      <c r="T354" s="69"/>
      <c r="U354" s="69"/>
      <c r="V354" s="27"/>
    </row>
    <row r="355" spans="10:22" x14ac:dyDescent="0.2">
      <c r="J355" s="27"/>
      <c r="K355" s="27"/>
      <c r="L355" s="27"/>
      <c r="M355" s="27"/>
      <c r="N355" s="27"/>
      <c r="O355" s="27"/>
      <c r="P355" s="27"/>
      <c r="R355" s="69"/>
      <c r="S355" s="69"/>
      <c r="T355" s="69"/>
      <c r="U355" s="69"/>
      <c r="V355" s="27"/>
    </row>
    <row r="356" spans="10:22" x14ac:dyDescent="0.2">
      <c r="J356" s="27"/>
      <c r="K356" s="27"/>
      <c r="L356" s="27"/>
      <c r="M356" s="27"/>
      <c r="N356" s="27"/>
      <c r="O356" s="27"/>
      <c r="P356" s="27"/>
      <c r="R356" s="69"/>
      <c r="S356" s="69"/>
      <c r="T356" s="69"/>
      <c r="U356" s="69"/>
      <c r="V356" s="27"/>
    </row>
    <row r="357" spans="10:22" x14ac:dyDescent="0.2">
      <c r="J357" s="27"/>
      <c r="K357" s="27"/>
      <c r="L357" s="27"/>
      <c r="M357" s="27"/>
      <c r="N357" s="27"/>
      <c r="O357" s="27"/>
      <c r="P357" s="27"/>
      <c r="R357" s="69"/>
      <c r="S357" s="69"/>
      <c r="T357" s="69"/>
      <c r="U357" s="69"/>
      <c r="V357" s="27"/>
    </row>
    <row r="358" spans="10:22" x14ac:dyDescent="0.2">
      <c r="J358" s="27"/>
      <c r="K358" s="27"/>
      <c r="L358" s="27"/>
      <c r="M358" s="27"/>
      <c r="N358" s="27"/>
      <c r="O358" s="27"/>
      <c r="P358" s="27"/>
      <c r="R358" s="69"/>
      <c r="S358" s="69"/>
      <c r="T358" s="69"/>
      <c r="U358" s="69"/>
      <c r="V358" s="27"/>
    </row>
    <row r="359" spans="10:22" x14ac:dyDescent="0.2">
      <c r="J359" s="27"/>
      <c r="K359" s="27"/>
      <c r="L359" s="27"/>
      <c r="M359" s="27"/>
      <c r="N359" s="27"/>
      <c r="O359" s="27"/>
      <c r="P359" s="27"/>
      <c r="R359" s="69"/>
      <c r="S359" s="69"/>
      <c r="T359" s="69"/>
      <c r="U359" s="69"/>
      <c r="V359" s="27"/>
    </row>
    <row r="360" spans="10:22" x14ac:dyDescent="0.2">
      <c r="J360" s="27"/>
      <c r="K360" s="27"/>
      <c r="L360" s="27"/>
      <c r="M360" s="27"/>
      <c r="N360" s="27"/>
      <c r="O360" s="27"/>
      <c r="P360" s="27"/>
      <c r="Q360" s="27"/>
      <c r="R360" s="65"/>
      <c r="S360" s="65"/>
      <c r="T360" s="65"/>
      <c r="U360" s="65"/>
      <c r="V360" s="27"/>
    </row>
    <row r="361" spans="10:22" x14ac:dyDescent="0.2">
      <c r="J361" s="27"/>
      <c r="K361" s="27"/>
      <c r="L361" s="27"/>
      <c r="M361" s="27"/>
      <c r="N361" s="27"/>
      <c r="O361" s="27"/>
      <c r="P361" s="27"/>
      <c r="Q361" s="27"/>
      <c r="R361" s="65"/>
      <c r="S361" s="65"/>
      <c r="T361" s="65"/>
      <c r="U361" s="65"/>
      <c r="V361" s="27"/>
    </row>
    <row r="362" spans="10:22" x14ac:dyDescent="0.2">
      <c r="J362" s="27"/>
      <c r="K362" s="27"/>
      <c r="L362" s="27"/>
      <c r="M362" s="27"/>
      <c r="N362" s="27"/>
      <c r="O362" s="27"/>
      <c r="P362" s="27"/>
      <c r="Q362" s="27"/>
      <c r="R362" s="65"/>
      <c r="S362" s="65"/>
      <c r="T362" s="65"/>
      <c r="U362" s="65"/>
      <c r="V362" s="27"/>
    </row>
    <row r="363" spans="10:22" x14ac:dyDescent="0.2">
      <c r="J363" s="27"/>
      <c r="K363" s="27"/>
      <c r="L363" s="27"/>
      <c r="M363" s="27"/>
      <c r="N363" s="27"/>
      <c r="O363" s="27"/>
      <c r="P363" s="27"/>
      <c r="Q363" s="27"/>
      <c r="R363" s="65"/>
      <c r="S363" s="65"/>
      <c r="T363" s="65"/>
      <c r="U363" s="65"/>
      <c r="V363" s="27"/>
    </row>
    <row r="364" spans="10:22" x14ac:dyDescent="0.2">
      <c r="J364" s="27"/>
      <c r="K364" s="27"/>
      <c r="L364" s="27"/>
      <c r="M364" s="27"/>
      <c r="N364" s="27"/>
      <c r="O364" s="27"/>
      <c r="P364" s="27"/>
      <c r="Q364" s="27"/>
      <c r="R364" s="65"/>
      <c r="S364" s="65"/>
      <c r="T364" s="65"/>
      <c r="U364" s="65"/>
      <c r="V364" s="27"/>
    </row>
    <row r="365" spans="10:22" x14ac:dyDescent="0.2">
      <c r="J365" s="27"/>
      <c r="K365" s="27"/>
      <c r="L365" s="27"/>
      <c r="M365" s="27"/>
      <c r="N365" s="27"/>
      <c r="O365" s="27"/>
      <c r="P365" s="27"/>
      <c r="Q365" s="27"/>
      <c r="R365" s="65"/>
      <c r="S365" s="65"/>
      <c r="T365" s="65"/>
      <c r="U365" s="65"/>
      <c r="V365" s="27"/>
    </row>
    <row r="366" spans="10:22" x14ac:dyDescent="0.2">
      <c r="J366" s="27"/>
      <c r="K366" s="27"/>
      <c r="L366" s="27"/>
      <c r="M366" s="27"/>
      <c r="N366" s="27"/>
      <c r="O366" s="27"/>
      <c r="P366" s="27"/>
      <c r="Q366" s="27"/>
      <c r="R366" s="65"/>
      <c r="S366" s="65"/>
      <c r="T366" s="65"/>
      <c r="U366" s="65"/>
      <c r="V366" s="27"/>
    </row>
    <row r="367" spans="10:22" x14ac:dyDescent="0.2"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</row>
    <row r="368" spans="10:22" x14ac:dyDescent="0.2"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</row>
    <row r="369" spans="7:22" x14ac:dyDescent="0.2"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7:22" x14ac:dyDescent="0.2"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</row>
    <row r="371" spans="7:22" x14ac:dyDescent="0.2"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7:22" x14ac:dyDescent="0.2"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</row>
    <row r="373" spans="7:22" x14ac:dyDescent="0.2"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</row>
    <row r="374" spans="7:22" x14ac:dyDescent="0.2">
      <c r="J374" s="27"/>
    </row>
    <row r="375" spans="7:22" x14ac:dyDescent="0.2">
      <c r="J375" s="27"/>
    </row>
    <row r="376" spans="7:22" x14ac:dyDescent="0.2">
      <c r="J376" s="27"/>
    </row>
    <row r="377" spans="7:22" x14ac:dyDescent="0.2">
      <c r="J377" s="27"/>
    </row>
    <row r="378" spans="7:22" x14ac:dyDescent="0.2">
      <c r="J378" s="27"/>
    </row>
    <row r="379" spans="7:22" x14ac:dyDescent="0.2">
      <c r="I379" s="27"/>
      <c r="J379" s="27"/>
    </row>
    <row r="380" spans="7:22" x14ac:dyDescent="0.2">
      <c r="I380" s="27"/>
    </row>
    <row r="381" spans="7:22" x14ac:dyDescent="0.2">
      <c r="G381" s="27"/>
      <c r="I381" s="27"/>
    </row>
    <row r="382" spans="7:22" ht="15" x14ac:dyDescent="0.25">
      <c r="G382" s="27"/>
      <c r="J382" s="70"/>
    </row>
    <row r="383" spans="7:22" x14ac:dyDescent="0.2">
      <c r="G383" s="27"/>
      <c r="J383" s="27"/>
    </row>
    <row r="384" spans="7:22" x14ac:dyDescent="0.2">
      <c r="J384" s="27"/>
    </row>
    <row r="385" spans="5:10" x14ac:dyDescent="0.2">
      <c r="J385" s="27"/>
    </row>
    <row r="386" spans="5:10" x14ac:dyDescent="0.2">
      <c r="J386" s="27"/>
    </row>
    <row r="387" spans="5:10" x14ac:dyDescent="0.2">
      <c r="J387" s="27"/>
    </row>
    <row r="388" spans="5:10" x14ac:dyDescent="0.2">
      <c r="J388" s="27"/>
    </row>
    <row r="389" spans="5:10" x14ac:dyDescent="0.2">
      <c r="J389" s="27"/>
    </row>
    <row r="390" spans="5:10" x14ac:dyDescent="0.2">
      <c r="H390" s="27"/>
      <c r="J390" s="27"/>
    </row>
    <row r="391" spans="5:10" x14ac:dyDescent="0.2">
      <c r="E391" s="27"/>
      <c r="H391" s="27"/>
      <c r="J391" s="27"/>
    </row>
    <row r="392" spans="5:10" x14ac:dyDescent="0.2">
      <c r="H392" s="27"/>
      <c r="J392" s="27"/>
    </row>
    <row r="393" spans="5:10" x14ac:dyDescent="0.2">
      <c r="J393" s="27"/>
    </row>
    <row r="394" spans="5:10" x14ac:dyDescent="0.2">
      <c r="J394" s="27"/>
    </row>
    <row r="395" spans="5:10" x14ac:dyDescent="0.2">
      <c r="J395" s="27"/>
    </row>
    <row r="396" spans="5:10" x14ac:dyDescent="0.2">
      <c r="J396" s="27"/>
    </row>
    <row r="397" spans="5:10" x14ac:dyDescent="0.2">
      <c r="J397" s="27"/>
    </row>
    <row r="398" spans="5:10" x14ac:dyDescent="0.2">
      <c r="J398" s="27"/>
    </row>
    <row r="399" spans="5:10" x14ac:dyDescent="0.2">
      <c r="F399" s="27"/>
      <c r="G399" s="27"/>
      <c r="J399" s="27"/>
    </row>
    <row r="400" spans="5:10" x14ac:dyDescent="0.2">
      <c r="F400" s="27"/>
      <c r="J400" s="27"/>
    </row>
    <row r="401" spans="5:10" x14ac:dyDescent="0.2">
      <c r="F401" s="27"/>
      <c r="G401" s="27"/>
      <c r="I401" s="27"/>
      <c r="J401" s="27"/>
    </row>
    <row r="402" spans="5:10" x14ac:dyDescent="0.2">
      <c r="J402" s="27"/>
    </row>
    <row r="403" spans="5:10" x14ac:dyDescent="0.2">
      <c r="E403" s="27"/>
      <c r="I403" s="27"/>
      <c r="J403" s="27"/>
    </row>
    <row r="404" spans="5:10" x14ac:dyDescent="0.2">
      <c r="J404" s="27"/>
    </row>
    <row r="405" spans="5:10" x14ac:dyDescent="0.2">
      <c r="J405" s="27"/>
    </row>
    <row r="406" spans="5:10" x14ac:dyDescent="0.2">
      <c r="J406" s="27"/>
    </row>
    <row r="407" spans="5:10" x14ac:dyDescent="0.2">
      <c r="J407" s="27"/>
    </row>
    <row r="408" spans="5:10" x14ac:dyDescent="0.2">
      <c r="J408" s="27"/>
    </row>
    <row r="409" spans="5:10" x14ac:dyDescent="0.2">
      <c r="J409" s="27"/>
    </row>
    <row r="410" spans="5:10" x14ac:dyDescent="0.2">
      <c r="H410" s="27"/>
      <c r="J410" s="27"/>
    </row>
    <row r="411" spans="5:10" x14ac:dyDescent="0.2">
      <c r="J411" s="27"/>
    </row>
    <row r="412" spans="5:10" x14ac:dyDescent="0.2">
      <c r="F412" s="27"/>
      <c r="H412" s="27"/>
      <c r="J412" s="27"/>
    </row>
    <row r="413" spans="5:10" x14ac:dyDescent="0.2">
      <c r="J413" s="27"/>
    </row>
    <row r="414" spans="5:10" x14ac:dyDescent="0.2">
      <c r="F414" s="27"/>
      <c r="J414" s="27"/>
    </row>
    <row r="415" spans="5:10" x14ac:dyDescent="0.2">
      <c r="J415" s="27"/>
    </row>
    <row r="416" spans="5:10" x14ac:dyDescent="0.2">
      <c r="J416" s="27"/>
    </row>
    <row r="417" spans="5:10" x14ac:dyDescent="0.2">
      <c r="J417" s="27"/>
    </row>
    <row r="418" spans="5:10" x14ac:dyDescent="0.2">
      <c r="J418" s="27"/>
    </row>
    <row r="419" spans="5:10" x14ac:dyDescent="0.2">
      <c r="J419" s="27"/>
    </row>
    <row r="420" spans="5:10" x14ac:dyDescent="0.2">
      <c r="J420" s="27"/>
    </row>
    <row r="421" spans="5:10" x14ac:dyDescent="0.2">
      <c r="J421" s="27"/>
    </row>
    <row r="422" spans="5:10" x14ac:dyDescent="0.2">
      <c r="J422" s="27"/>
    </row>
    <row r="423" spans="5:10" ht="15" x14ac:dyDescent="0.25">
      <c r="G423" s="70"/>
      <c r="J423" s="27"/>
    </row>
    <row r="424" spans="5:10" ht="15" x14ac:dyDescent="0.25">
      <c r="E424" s="70"/>
      <c r="J424" s="27"/>
    </row>
    <row r="425" spans="5:10" x14ac:dyDescent="0.2">
      <c r="J425" s="27"/>
    </row>
    <row r="426" spans="5:10" x14ac:dyDescent="0.2">
      <c r="J426" s="27"/>
    </row>
    <row r="427" spans="5:10" ht="15" x14ac:dyDescent="0.25">
      <c r="I427" s="70"/>
      <c r="J427" s="27"/>
    </row>
    <row r="429" spans="5:10" ht="15" x14ac:dyDescent="0.25">
      <c r="J429" s="70"/>
    </row>
    <row r="430" spans="5:10" x14ac:dyDescent="0.2">
      <c r="J430" s="27"/>
    </row>
    <row r="431" spans="5:10" x14ac:dyDescent="0.2">
      <c r="J431" s="27"/>
    </row>
    <row r="432" spans="5:10" ht="15" x14ac:dyDescent="0.25">
      <c r="H432" s="70"/>
      <c r="J432" s="27"/>
    </row>
    <row r="433" spans="6:10" x14ac:dyDescent="0.2">
      <c r="J433" s="27"/>
    </row>
    <row r="434" spans="6:10" x14ac:dyDescent="0.2">
      <c r="J434" s="27"/>
    </row>
    <row r="435" spans="6:10" ht="15" x14ac:dyDescent="0.25">
      <c r="F435" s="70"/>
      <c r="J435" s="27"/>
    </row>
    <row r="436" spans="6:10" x14ac:dyDescent="0.2">
      <c r="J436" s="27"/>
    </row>
    <row r="437" spans="6:10" x14ac:dyDescent="0.2">
      <c r="J437" s="27"/>
    </row>
    <row r="438" spans="6:10" x14ac:dyDescent="0.2">
      <c r="J438" s="27"/>
    </row>
    <row r="439" spans="6:10" x14ac:dyDescent="0.2">
      <c r="J439" s="27"/>
    </row>
    <row r="440" spans="6:10" x14ac:dyDescent="0.2">
      <c r="J440" s="27"/>
    </row>
    <row r="441" spans="6:10" x14ac:dyDescent="0.2">
      <c r="J441" s="27"/>
    </row>
    <row r="442" spans="6:10" x14ac:dyDescent="0.2">
      <c r="J442" s="27"/>
    </row>
    <row r="443" spans="6:10" x14ac:dyDescent="0.2">
      <c r="J443" s="27"/>
    </row>
    <row r="444" spans="6:10" x14ac:dyDescent="0.2">
      <c r="J444" s="27"/>
    </row>
    <row r="445" spans="6:10" x14ac:dyDescent="0.2">
      <c r="J445" s="27"/>
    </row>
    <row r="446" spans="6:10" x14ac:dyDescent="0.2">
      <c r="J446" s="27"/>
    </row>
    <row r="447" spans="6:10" x14ac:dyDescent="0.2">
      <c r="J447" s="27"/>
    </row>
    <row r="448" spans="6:10" x14ac:dyDescent="0.2">
      <c r="J448" s="27"/>
    </row>
    <row r="449" spans="5:10" ht="15" x14ac:dyDescent="0.25">
      <c r="E449" s="70"/>
      <c r="J449" s="27"/>
    </row>
    <row r="450" spans="5:10" x14ac:dyDescent="0.2">
      <c r="J450" s="27"/>
    </row>
    <row r="451" spans="5:10" x14ac:dyDescent="0.2">
      <c r="J451" s="27"/>
    </row>
    <row r="452" spans="5:10" x14ac:dyDescent="0.2">
      <c r="J452" s="27"/>
    </row>
    <row r="453" spans="5:10" x14ac:dyDescent="0.2">
      <c r="J453" s="27"/>
    </row>
    <row r="454" spans="5:10" x14ac:dyDescent="0.2">
      <c r="J454" s="27"/>
    </row>
    <row r="455" spans="5:10" x14ac:dyDescent="0.2">
      <c r="I455" s="27"/>
      <c r="J455" s="27"/>
    </row>
    <row r="456" spans="5:10" x14ac:dyDescent="0.2">
      <c r="G456" s="27"/>
      <c r="J456" s="27"/>
    </row>
    <row r="457" spans="5:10" ht="15" x14ac:dyDescent="0.25">
      <c r="I457" s="70"/>
    </row>
    <row r="458" spans="5:10" ht="15" x14ac:dyDescent="0.25">
      <c r="G458" s="70"/>
    </row>
    <row r="460" spans="5:10" ht="15" x14ac:dyDescent="0.25">
      <c r="J460" s="70"/>
    </row>
    <row r="461" spans="5:10" x14ac:dyDescent="0.2">
      <c r="F461" s="27"/>
      <c r="H461" s="27"/>
      <c r="J461" s="27"/>
    </row>
    <row r="462" spans="5:10" x14ac:dyDescent="0.2">
      <c r="J462" s="27"/>
    </row>
    <row r="463" spans="5:10" ht="15" x14ac:dyDescent="0.25">
      <c r="F463" s="70"/>
      <c r="H463" s="70"/>
      <c r="J463" s="27"/>
    </row>
    <row r="464" spans="5:10" x14ac:dyDescent="0.2">
      <c r="J464" s="27"/>
    </row>
    <row r="465" spans="5:10" x14ac:dyDescent="0.2">
      <c r="J465" s="27"/>
    </row>
    <row r="466" spans="5:10" ht="15" x14ac:dyDescent="0.25">
      <c r="E466" s="70"/>
      <c r="J466" s="27"/>
    </row>
    <row r="467" spans="5:10" x14ac:dyDescent="0.2">
      <c r="J467" s="27"/>
    </row>
    <row r="468" spans="5:10" x14ac:dyDescent="0.2">
      <c r="J468" s="27"/>
    </row>
    <row r="469" spans="5:10" x14ac:dyDescent="0.2">
      <c r="J469" s="27"/>
    </row>
    <row r="470" spans="5:10" x14ac:dyDescent="0.2">
      <c r="J470" s="27"/>
    </row>
    <row r="471" spans="5:10" x14ac:dyDescent="0.2">
      <c r="J471" s="27"/>
    </row>
    <row r="472" spans="5:10" x14ac:dyDescent="0.2">
      <c r="J472" s="27"/>
    </row>
    <row r="473" spans="5:10" x14ac:dyDescent="0.2">
      <c r="J473" s="27"/>
    </row>
    <row r="474" spans="5:10" x14ac:dyDescent="0.2">
      <c r="J474" s="27"/>
    </row>
    <row r="475" spans="5:10" ht="15" x14ac:dyDescent="0.25">
      <c r="G475" s="70"/>
      <c r="J475" s="27"/>
    </row>
    <row r="476" spans="5:10" ht="15" x14ac:dyDescent="0.25">
      <c r="I476" s="70"/>
      <c r="J476" s="27"/>
    </row>
    <row r="477" spans="5:10" x14ac:dyDescent="0.2">
      <c r="J477" s="27"/>
    </row>
    <row r="478" spans="5:10" ht="15" x14ac:dyDescent="0.25">
      <c r="H478" s="70"/>
      <c r="J478" s="27"/>
    </row>
    <row r="479" spans="5:10" ht="15" x14ac:dyDescent="0.25">
      <c r="F479" s="70"/>
      <c r="J479" s="27"/>
    </row>
    <row r="480" spans="5:10" ht="15" x14ac:dyDescent="0.25">
      <c r="E480" s="70"/>
      <c r="J480" s="27"/>
    </row>
    <row r="482" spans="5:10" ht="15" x14ac:dyDescent="0.25">
      <c r="J482" s="70"/>
    </row>
    <row r="483" spans="5:10" x14ac:dyDescent="0.2">
      <c r="J483" s="27"/>
    </row>
    <row r="484" spans="5:10" x14ac:dyDescent="0.2">
      <c r="G484" s="27"/>
      <c r="I484" s="27"/>
      <c r="J484" s="27"/>
    </row>
    <row r="485" spans="5:10" x14ac:dyDescent="0.2">
      <c r="E485" s="27"/>
      <c r="H485" s="27"/>
      <c r="J485" s="27"/>
    </row>
    <row r="486" spans="5:10" ht="15" x14ac:dyDescent="0.25">
      <c r="G486" s="70"/>
      <c r="I486" s="70"/>
      <c r="J486" s="27"/>
    </row>
    <row r="487" spans="5:10" ht="15" x14ac:dyDescent="0.25">
      <c r="E487" s="70"/>
      <c r="H487" s="70"/>
      <c r="J487" s="27"/>
    </row>
    <row r="488" spans="5:10" x14ac:dyDescent="0.2">
      <c r="J488" s="27"/>
    </row>
    <row r="489" spans="5:10" x14ac:dyDescent="0.2">
      <c r="F489" s="27"/>
      <c r="J489" s="27"/>
    </row>
    <row r="490" spans="5:10" x14ac:dyDescent="0.2">
      <c r="J490" s="27"/>
    </row>
    <row r="491" spans="5:10" ht="15" x14ac:dyDescent="0.25">
      <c r="F491" s="70"/>
      <c r="H491" s="27"/>
    </row>
    <row r="492" spans="5:10" ht="15" x14ac:dyDescent="0.25">
      <c r="G492" s="27"/>
      <c r="I492" s="27"/>
      <c r="J492" s="70"/>
    </row>
    <row r="493" spans="5:10" ht="15" x14ac:dyDescent="0.25">
      <c r="F493" s="27"/>
      <c r="H493" s="70"/>
      <c r="J493" s="27"/>
    </row>
    <row r="494" spans="5:10" ht="15" x14ac:dyDescent="0.25">
      <c r="G494" s="70"/>
      <c r="I494" s="70"/>
      <c r="J494" s="27"/>
    </row>
    <row r="495" spans="5:10" ht="15" x14ac:dyDescent="0.25">
      <c r="F495" s="70"/>
      <c r="J495" s="27"/>
    </row>
    <row r="496" spans="5:10" x14ac:dyDescent="0.2">
      <c r="J496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63" max="11" man="1"/>
    <brk id="99" max="11" man="1"/>
    <brk id="136" max="11" man="1"/>
    <brk id="181" max="11" man="1"/>
    <brk id="213" max="11" man="1"/>
    <brk id="24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TeamResults">
    <tabColor rgb="FF00B050"/>
  </sheetPr>
  <dimension ref="A1:AK195"/>
  <sheetViews>
    <sheetView topLeftCell="A16" workbookViewId="0">
      <pane xSplit="1" ySplit="3" topLeftCell="B19" activePane="bottomRight" state="frozen"/>
      <selection activeCell="A16" sqref="A16"/>
      <selection pane="topRight" activeCell="B16" sqref="B16"/>
      <selection pane="bottomLeft" activeCell="A19" sqref="A19"/>
      <selection pane="bottomRight" activeCell="A16" sqref="A16"/>
    </sheetView>
  </sheetViews>
  <sheetFormatPr defaultRowHeight="12.75" outlineLevelRow="1" x14ac:dyDescent="0.2"/>
  <cols>
    <col min="1" max="1" width="11.7109375" style="2" customWidth="1"/>
    <col min="2" max="2" width="10.140625" style="2" bestFit="1" customWidth="1"/>
    <col min="3" max="6" width="9.140625" style="2"/>
    <col min="7" max="7" width="9.85546875" style="2" customWidth="1"/>
    <col min="8" max="13" width="9.140625" style="2"/>
    <col min="14" max="17" width="9.7109375" style="2" customWidth="1"/>
    <col min="18" max="18" width="2.7109375" style="2" customWidth="1"/>
    <col min="19" max="35" width="9.7109375" style="2" customWidth="1"/>
    <col min="36" max="36" width="1.7109375" style="2" customWidth="1"/>
    <col min="37" max="16384" width="9.140625" style="2"/>
  </cols>
  <sheetData>
    <row r="1" spans="1:37" hidden="1" outlineLevel="1" x14ac:dyDescent="0.2">
      <c r="A1" s="44" t="s">
        <v>807</v>
      </c>
      <c r="B1" s="25">
        <f>B$42</f>
        <v>14</v>
      </c>
      <c r="C1" s="25">
        <f t="shared" ref="C1:Q1" si="0">C$42</f>
        <v>10</v>
      </c>
      <c r="D1" s="25">
        <f t="shared" si="0"/>
        <v>11</v>
      </c>
      <c r="E1" s="25">
        <f t="shared" si="0"/>
        <v>12</v>
      </c>
      <c r="F1" s="25">
        <f t="shared" si="0"/>
        <v>3</v>
      </c>
      <c r="G1" s="25">
        <f t="shared" si="0"/>
        <v>13</v>
      </c>
      <c r="H1" s="25">
        <f t="shared" si="0"/>
        <v>9</v>
      </c>
      <c r="I1" s="25">
        <f t="shared" si="0"/>
        <v>1</v>
      </c>
      <c r="J1" s="25">
        <f t="shared" si="0"/>
        <v>5</v>
      </c>
      <c r="K1" s="25">
        <f t="shared" si="0"/>
        <v>16</v>
      </c>
      <c r="L1" s="25">
        <f t="shared" si="0"/>
        <v>4</v>
      </c>
      <c r="M1" s="25">
        <f t="shared" si="0"/>
        <v>15</v>
      </c>
      <c r="N1" s="25">
        <f t="shared" si="0"/>
        <v>2</v>
      </c>
      <c r="O1" s="25">
        <f t="shared" si="0"/>
        <v>7</v>
      </c>
      <c r="P1" s="25">
        <f t="shared" si="0"/>
        <v>8</v>
      </c>
      <c r="Q1" s="25">
        <f t="shared" si="0"/>
        <v>6</v>
      </c>
      <c r="S1" s="74" t="str">
        <f>A1</f>
        <v>TeamFormula1</v>
      </c>
      <c r="T1" s="75">
        <f t="shared" ref="T1:AI1" si="1">T$42</f>
        <v>13</v>
      </c>
      <c r="U1" s="75">
        <f t="shared" si="1"/>
        <v>10</v>
      </c>
      <c r="V1" s="75">
        <f t="shared" si="1"/>
        <v>11</v>
      </c>
      <c r="W1" s="75" t="str">
        <f t="shared" si="1"/>
        <v xml:space="preserve">- </v>
      </c>
      <c r="X1" s="75">
        <f t="shared" si="1"/>
        <v>3</v>
      </c>
      <c r="Y1" s="75">
        <f t="shared" si="1"/>
        <v>12</v>
      </c>
      <c r="Z1" s="75">
        <f t="shared" si="1"/>
        <v>9</v>
      </c>
      <c r="AA1" s="75">
        <f t="shared" si="1"/>
        <v>1</v>
      </c>
      <c r="AB1" s="75">
        <f t="shared" si="1"/>
        <v>5</v>
      </c>
      <c r="AC1" s="75">
        <f t="shared" si="1"/>
        <v>15</v>
      </c>
      <c r="AD1" s="75">
        <f t="shared" si="1"/>
        <v>4</v>
      </c>
      <c r="AE1" s="75">
        <f t="shared" si="1"/>
        <v>14</v>
      </c>
      <c r="AF1" s="75">
        <f t="shared" si="1"/>
        <v>2</v>
      </c>
      <c r="AG1" s="75">
        <f t="shared" si="1"/>
        <v>7</v>
      </c>
      <c r="AH1" s="75">
        <f t="shared" si="1"/>
        <v>8</v>
      </c>
      <c r="AI1" s="75">
        <f t="shared" si="1"/>
        <v>6</v>
      </c>
      <c r="AK1" s="76" t="s">
        <v>808</v>
      </c>
    </row>
    <row r="2" spans="1:37" hidden="1" outlineLevel="1" x14ac:dyDescent="0.2"/>
    <row r="3" spans="1:37" hidden="1" outlineLevel="1" x14ac:dyDescent="0.2">
      <c r="A3" s="77"/>
      <c r="B3" s="78" t="s">
        <v>34</v>
      </c>
      <c r="C3" s="78" t="s">
        <v>102</v>
      </c>
      <c r="D3" s="78" t="s">
        <v>31</v>
      </c>
      <c r="E3" s="78" t="s">
        <v>92</v>
      </c>
      <c r="F3" s="78" t="s">
        <v>19</v>
      </c>
      <c r="G3" s="78" t="s">
        <v>57</v>
      </c>
      <c r="H3" s="78" t="s">
        <v>63</v>
      </c>
      <c r="I3" s="78" t="s">
        <v>53</v>
      </c>
      <c r="J3" s="78" t="s">
        <v>70</v>
      </c>
      <c r="K3" s="78" t="s">
        <v>157</v>
      </c>
      <c r="L3" s="78" t="s">
        <v>49</v>
      </c>
      <c r="M3" s="78" t="s">
        <v>114</v>
      </c>
      <c r="N3" s="78" t="s">
        <v>43</v>
      </c>
      <c r="O3" s="78" t="s">
        <v>85</v>
      </c>
      <c r="P3" s="78" t="s">
        <v>124</v>
      </c>
      <c r="Q3" s="78" t="s">
        <v>24</v>
      </c>
      <c r="R3" s="77"/>
      <c r="S3" s="77"/>
      <c r="T3" s="78" t="s">
        <v>34</v>
      </c>
      <c r="U3" s="78" t="s">
        <v>102</v>
      </c>
      <c r="V3" s="78" t="s">
        <v>31</v>
      </c>
      <c r="W3" s="78" t="s">
        <v>92</v>
      </c>
      <c r="X3" s="78" t="s">
        <v>19</v>
      </c>
      <c r="Y3" s="78" t="s">
        <v>57</v>
      </c>
      <c r="Z3" s="78" t="s">
        <v>63</v>
      </c>
      <c r="AA3" s="78" t="s">
        <v>53</v>
      </c>
      <c r="AB3" s="78" t="s">
        <v>70</v>
      </c>
      <c r="AC3" s="78" t="s">
        <v>157</v>
      </c>
      <c r="AD3" s="78" t="s">
        <v>49</v>
      </c>
      <c r="AE3" s="78" t="s">
        <v>114</v>
      </c>
      <c r="AF3" s="78" t="s">
        <v>43</v>
      </c>
      <c r="AG3" s="78" t="s">
        <v>85</v>
      </c>
      <c r="AH3" s="78" t="s">
        <v>124</v>
      </c>
      <c r="AI3" s="78" t="s">
        <v>24</v>
      </c>
    </row>
    <row r="4" spans="1:37" hidden="1" outlineLevel="1" x14ac:dyDescent="0.2">
      <c r="A4" s="1" t="s">
        <v>809</v>
      </c>
      <c r="B4" s="79" t="s">
        <v>1133</v>
      </c>
      <c r="C4" s="79" t="s">
        <v>1133</v>
      </c>
      <c r="D4" s="79" t="s">
        <v>1133</v>
      </c>
      <c r="E4" s="79" t="s">
        <v>1200</v>
      </c>
      <c r="F4" s="79" t="s">
        <v>1133</v>
      </c>
      <c r="G4" s="79" t="s">
        <v>1133</v>
      </c>
      <c r="H4" s="79" t="s">
        <v>1133</v>
      </c>
      <c r="I4" s="79" t="s">
        <v>1133</v>
      </c>
      <c r="J4" s="79" t="s">
        <v>1133</v>
      </c>
      <c r="K4" s="79" t="s">
        <v>1133</v>
      </c>
      <c r="L4" s="79" t="s">
        <v>1133</v>
      </c>
      <c r="M4" s="79" t="s">
        <v>1133</v>
      </c>
      <c r="N4" s="79" t="s">
        <v>1133</v>
      </c>
      <c r="O4" s="79" t="s">
        <v>1133</v>
      </c>
      <c r="P4" s="79" t="s">
        <v>1133</v>
      </c>
      <c r="Q4" s="79" t="s">
        <v>1133</v>
      </c>
      <c r="S4" s="1" t="s">
        <v>809</v>
      </c>
      <c r="T4" s="79" t="s">
        <v>1133</v>
      </c>
      <c r="U4" s="79" t="s">
        <v>1133</v>
      </c>
      <c r="V4" s="79" t="s">
        <v>1133</v>
      </c>
      <c r="W4" s="79" t="s">
        <v>1200</v>
      </c>
      <c r="X4" s="79" t="s">
        <v>1133</v>
      </c>
      <c r="Y4" s="79" t="s">
        <v>1133</v>
      </c>
      <c r="Z4" s="79" t="s">
        <v>1133</v>
      </c>
      <c r="AA4" s="79" t="s">
        <v>1133</v>
      </c>
      <c r="AB4" s="79" t="s">
        <v>1133</v>
      </c>
      <c r="AC4" s="79" t="s">
        <v>1133</v>
      </c>
      <c r="AD4" s="79" t="s">
        <v>1133</v>
      </c>
      <c r="AE4" s="79" t="s">
        <v>1133</v>
      </c>
      <c r="AF4" s="79" t="s">
        <v>1133</v>
      </c>
      <c r="AG4" s="79">
        <v>0</v>
      </c>
      <c r="AH4" s="79" t="s">
        <v>1133</v>
      </c>
      <c r="AI4" s="79" t="s">
        <v>1133</v>
      </c>
      <c r="AJ4" s="77"/>
    </row>
    <row r="5" spans="1:37" hidden="1" outlineLevel="1" x14ac:dyDescent="0.2">
      <c r="A5" s="77"/>
      <c r="B5" s="29">
        <f>A5+1</f>
        <v>1</v>
      </c>
      <c r="C5" s="29">
        <f>B5+1</f>
        <v>2</v>
      </c>
      <c r="D5" s="29">
        <f>C5+1</f>
        <v>3</v>
      </c>
      <c r="E5" s="29" t="e">
        <f>#REF!+1</f>
        <v>#REF!</v>
      </c>
      <c r="F5" s="29" t="e">
        <f t="shared" ref="F5:P5" si="2">E5+1</f>
        <v>#REF!</v>
      </c>
      <c r="G5" s="29" t="e">
        <f t="shared" si="2"/>
        <v>#REF!</v>
      </c>
      <c r="H5" s="29" t="e">
        <f t="shared" si="2"/>
        <v>#REF!</v>
      </c>
      <c r="I5" s="29" t="e">
        <f t="shared" si="2"/>
        <v>#REF!</v>
      </c>
      <c r="J5" s="29" t="e">
        <f t="shared" si="2"/>
        <v>#REF!</v>
      </c>
      <c r="K5" s="29" t="e">
        <f t="shared" si="2"/>
        <v>#REF!</v>
      </c>
      <c r="L5" s="29" t="e">
        <f t="shared" si="2"/>
        <v>#REF!</v>
      </c>
      <c r="M5" s="29" t="e">
        <f t="shared" si="2"/>
        <v>#REF!</v>
      </c>
      <c r="N5" s="29" t="e">
        <f t="shared" si="2"/>
        <v>#REF!</v>
      </c>
      <c r="O5" s="29" t="e">
        <f t="shared" si="2"/>
        <v>#REF!</v>
      </c>
      <c r="P5" s="29" t="e">
        <f t="shared" si="2"/>
        <v>#REF!</v>
      </c>
      <c r="Q5" s="29" t="e">
        <f>#REF!+1</f>
        <v>#REF!</v>
      </c>
      <c r="S5" s="77"/>
      <c r="T5" s="29">
        <f>S5+1</f>
        <v>1</v>
      </c>
      <c r="U5" s="29">
        <f>T5+1</f>
        <v>2</v>
      </c>
      <c r="V5" s="29">
        <f>U5+1</f>
        <v>3</v>
      </c>
      <c r="W5" s="29" t="e">
        <f>#REF!+1</f>
        <v>#REF!</v>
      </c>
      <c r="X5" s="29" t="e">
        <f t="shared" ref="X5:AC5" si="3">W5+1</f>
        <v>#REF!</v>
      </c>
      <c r="Y5" s="29" t="e">
        <f t="shared" si="3"/>
        <v>#REF!</v>
      </c>
      <c r="Z5" s="29" t="e">
        <f t="shared" si="3"/>
        <v>#REF!</v>
      </c>
      <c r="AA5" s="29" t="e">
        <f t="shared" si="3"/>
        <v>#REF!</v>
      </c>
      <c r="AB5" s="29" t="e">
        <f t="shared" si="3"/>
        <v>#REF!</v>
      </c>
      <c r="AC5" s="29" t="e">
        <f t="shared" si="3"/>
        <v>#REF!</v>
      </c>
      <c r="AD5" s="29" t="e">
        <f>AC5+1</f>
        <v>#REF!</v>
      </c>
      <c r="AE5" s="29" t="e">
        <f>AD5+1</f>
        <v>#REF!</v>
      </c>
      <c r="AF5" s="29" t="e">
        <f>AE5+1</f>
        <v>#REF!</v>
      </c>
      <c r="AG5" s="29" t="e">
        <f>AF5+1</f>
        <v>#REF!</v>
      </c>
      <c r="AH5" s="29" t="e">
        <f>AG5+1</f>
        <v>#REF!</v>
      </c>
      <c r="AI5" s="29" t="e">
        <f>#REF!+1</f>
        <v>#REF!</v>
      </c>
    </row>
    <row r="6" spans="1:37" hidden="1" outlineLevel="1" x14ac:dyDescent="0.2">
      <c r="A6" s="1" t="s">
        <v>810</v>
      </c>
      <c r="B6" s="80">
        <f>B40</f>
        <v>3466</v>
      </c>
      <c r="C6" s="80">
        <f t="shared" ref="C6:Q6" si="4">C40</f>
        <v>3052</v>
      </c>
      <c r="D6" s="80">
        <f>D40</f>
        <v>3226</v>
      </c>
      <c r="E6" s="80">
        <f t="shared" si="4"/>
        <v>3351</v>
      </c>
      <c r="F6" s="80">
        <f t="shared" si="4"/>
        <v>2019</v>
      </c>
      <c r="G6" s="80">
        <f t="shared" si="4"/>
        <v>3360</v>
      </c>
      <c r="H6" s="80">
        <f t="shared" si="4"/>
        <v>3011</v>
      </c>
      <c r="I6" s="80">
        <f t="shared" si="4"/>
        <v>1347</v>
      </c>
      <c r="J6" s="80">
        <f t="shared" si="4"/>
        <v>2448</v>
      </c>
      <c r="K6" s="80">
        <f t="shared" si="4"/>
        <v>3802</v>
      </c>
      <c r="L6" s="80">
        <f t="shared" si="4"/>
        <v>2103</v>
      </c>
      <c r="M6" s="80">
        <f t="shared" si="4"/>
        <v>3712</v>
      </c>
      <c r="N6" s="80">
        <f t="shared" si="4"/>
        <v>1943</v>
      </c>
      <c r="O6" s="80">
        <f t="shared" si="4"/>
        <v>2608</v>
      </c>
      <c r="P6" s="80">
        <f t="shared" si="4"/>
        <v>2988</v>
      </c>
      <c r="Q6" s="80">
        <f t="shared" si="4"/>
        <v>2537</v>
      </c>
      <c r="S6" s="1" t="s">
        <v>810</v>
      </c>
      <c r="T6" s="80">
        <f>T40</f>
        <v>3466</v>
      </c>
      <c r="U6" s="80">
        <f>U40</f>
        <v>3052</v>
      </c>
      <c r="V6" s="80">
        <f>V40</f>
        <v>3226</v>
      </c>
      <c r="W6" s="80" t="str">
        <f>IF(W$4="N","-",W40)</f>
        <v>-</v>
      </c>
      <c r="X6" s="80">
        <f t="shared" ref="X6:AI6" si="5">X40</f>
        <v>2019</v>
      </c>
      <c r="Y6" s="80">
        <f t="shared" si="5"/>
        <v>3360</v>
      </c>
      <c r="Z6" s="80">
        <f t="shared" si="5"/>
        <v>3011</v>
      </c>
      <c r="AA6" s="80">
        <f t="shared" si="5"/>
        <v>1347</v>
      </c>
      <c r="AB6" s="80">
        <f t="shared" si="5"/>
        <v>2448</v>
      </c>
      <c r="AC6" s="80">
        <f t="shared" si="5"/>
        <v>3802</v>
      </c>
      <c r="AD6" s="80">
        <f t="shared" si="5"/>
        <v>2103</v>
      </c>
      <c r="AE6" s="80">
        <f t="shared" si="5"/>
        <v>3712</v>
      </c>
      <c r="AF6" s="80">
        <f t="shared" si="5"/>
        <v>1943</v>
      </c>
      <c r="AG6" s="80">
        <f t="shared" si="5"/>
        <v>2608</v>
      </c>
      <c r="AH6" s="80">
        <f t="shared" si="5"/>
        <v>2988</v>
      </c>
      <c r="AI6" s="80">
        <f t="shared" si="5"/>
        <v>2537</v>
      </c>
    </row>
    <row r="7" spans="1:37" hidden="1" outlineLevel="1" x14ac:dyDescent="0.2">
      <c r="A7" s="1" t="s">
        <v>811</v>
      </c>
      <c r="B7" s="81">
        <f t="shared" ref="B7:Q7" si="6">IF(SUM($A6:$R6)=0,0,COUNTIF($A6:$R6,"&lt;"&amp;B6)+1)</f>
        <v>14</v>
      </c>
      <c r="C7" s="81">
        <f t="shared" si="6"/>
        <v>10</v>
      </c>
      <c r="D7" s="81">
        <f t="shared" si="6"/>
        <v>11</v>
      </c>
      <c r="E7" s="81">
        <f t="shared" si="6"/>
        <v>12</v>
      </c>
      <c r="F7" s="81">
        <f t="shared" si="6"/>
        <v>3</v>
      </c>
      <c r="G7" s="81">
        <f t="shared" si="6"/>
        <v>13</v>
      </c>
      <c r="H7" s="81">
        <f t="shared" si="6"/>
        <v>9</v>
      </c>
      <c r="I7" s="81">
        <f t="shared" si="6"/>
        <v>1</v>
      </c>
      <c r="J7" s="81">
        <f t="shared" si="6"/>
        <v>5</v>
      </c>
      <c r="K7" s="81">
        <f t="shared" si="6"/>
        <v>16</v>
      </c>
      <c r="L7" s="81">
        <f t="shared" si="6"/>
        <v>4</v>
      </c>
      <c r="M7" s="81">
        <f t="shared" si="6"/>
        <v>15</v>
      </c>
      <c r="N7" s="81">
        <f t="shared" si="6"/>
        <v>2</v>
      </c>
      <c r="O7" s="81">
        <f t="shared" si="6"/>
        <v>7</v>
      </c>
      <c r="P7" s="81">
        <f t="shared" si="6"/>
        <v>8</v>
      </c>
      <c r="Q7" s="81">
        <f t="shared" si="6"/>
        <v>6</v>
      </c>
      <c r="S7" s="1" t="s">
        <v>811</v>
      </c>
      <c r="T7" s="81">
        <f t="shared" ref="T7:AI7" si="7">IF(SUM($S6:$AJ6)=0,0,IF(T$4="N","-",COUNTIF($S6:$AJ6,"&lt;"&amp;T6)+1))</f>
        <v>13</v>
      </c>
      <c r="U7" s="81">
        <f t="shared" si="7"/>
        <v>10</v>
      </c>
      <c r="V7" s="81">
        <f t="shared" si="7"/>
        <v>11</v>
      </c>
      <c r="W7" s="81" t="str">
        <f t="shared" si="7"/>
        <v>-</v>
      </c>
      <c r="X7" s="81">
        <f t="shared" si="7"/>
        <v>3</v>
      </c>
      <c r="Y7" s="81">
        <f t="shared" si="7"/>
        <v>12</v>
      </c>
      <c r="Z7" s="81">
        <f t="shared" si="7"/>
        <v>9</v>
      </c>
      <c r="AA7" s="81">
        <f t="shared" si="7"/>
        <v>1</v>
      </c>
      <c r="AB7" s="81">
        <f t="shared" si="7"/>
        <v>5</v>
      </c>
      <c r="AC7" s="81">
        <f t="shared" si="7"/>
        <v>15</v>
      </c>
      <c r="AD7" s="81">
        <f t="shared" si="7"/>
        <v>4</v>
      </c>
      <c r="AE7" s="81">
        <f t="shared" si="7"/>
        <v>14</v>
      </c>
      <c r="AF7" s="81">
        <f t="shared" si="7"/>
        <v>2</v>
      </c>
      <c r="AG7" s="81">
        <f t="shared" si="7"/>
        <v>7</v>
      </c>
      <c r="AH7" s="81">
        <f t="shared" si="7"/>
        <v>8</v>
      </c>
      <c r="AI7" s="81">
        <f t="shared" si="7"/>
        <v>6</v>
      </c>
    </row>
    <row r="8" spans="1:37" hidden="1" outlineLevel="1" x14ac:dyDescent="0.2">
      <c r="A8" s="1" t="s">
        <v>5</v>
      </c>
      <c r="B8" s="80">
        <f t="shared" ref="B8:Q8" si="8">B7-B42</f>
        <v>0</v>
      </c>
      <c r="C8" s="80">
        <f t="shared" si="8"/>
        <v>0</v>
      </c>
      <c r="D8" s="80">
        <f>D7-D42</f>
        <v>0</v>
      </c>
      <c r="E8" s="80">
        <f t="shared" si="8"/>
        <v>0</v>
      </c>
      <c r="F8" s="80">
        <f t="shared" si="8"/>
        <v>0</v>
      </c>
      <c r="G8" s="80">
        <f t="shared" si="8"/>
        <v>0</v>
      </c>
      <c r="H8" s="80">
        <f t="shared" si="8"/>
        <v>0</v>
      </c>
      <c r="I8" s="80">
        <f t="shared" si="8"/>
        <v>0</v>
      </c>
      <c r="J8" s="80">
        <f t="shared" si="8"/>
        <v>0</v>
      </c>
      <c r="K8" s="80">
        <f t="shared" si="8"/>
        <v>0</v>
      </c>
      <c r="L8" s="80">
        <f t="shared" si="8"/>
        <v>0</v>
      </c>
      <c r="M8" s="80">
        <f t="shared" si="8"/>
        <v>0</v>
      </c>
      <c r="N8" s="80">
        <f t="shared" si="8"/>
        <v>0</v>
      </c>
      <c r="O8" s="80">
        <f t="shared" si="8"/>
        <v>0</v>
      </c>
      <c r="P8" s="80">
        <f t="shared" si="8"/>
        <v>0</v>
      </c>
      <c r="Q8" s="80">
        <f t="shared" si="8"/>
        <v>0</v>
      </c>
      <c r="S8" s="1" t="s">
        <v>5</v>
      </c>
      <c r="T8" s="80">
        <f t="shared" ref="T8:AI8" si="9">IF(T$4="N",0,T7-T42)</f>
        <v>0</v>
      </c>
      <c r="U8" s="80">
        <f t="shared" si="9"/>
        <v>0</v>
      </c>
      <c r="V8" s="80">
        <f>IF(V$4="N",0,V7-V42)</f>
        <v>0</v>
      </c>
      <c r="W8" s="80">
        <f t="shared" si="9"/>
        <v>0</v>
      </c>
      <c r="X8" s="80">
        <f t="shared" si="9"/>
        <v>0</v>
      </c>
      <c r="Y8" s="80">
        <f t="shared" si="9"/>
        <v>0</v>
      </c>
      <c r="Z8" s="80">
        <f t="shared" si="9"/>
        <v>0</v>
      </c>
      <c r="AA8" s="80">
        <f t="shared" si="9"/>
        <v>0</v>
      </c>
      <c r="AB8" s="80">
        <f t="shared" si="9"/>
        <v>0</v>
      </c>
      <c r="AC8" s="80">
        <f t="shared" si="9"/>
        <v>0</v>
      </c>
      <c r="AD8" s="80">
        <f t="shared" si="9"/>
        <v>0</v>
      </c>
      <c r="AE8" s="80">
        <f t="shared" si="9"/>
        <v>0</v>
      </c>
      <c r="AF8" s="80">
        <f t="shared" si="9"/>
        <v>0</v>
      </c>
      <c r="AG8" s="80">
        <f t="shared" si="9"/>
        <v>0</v>
      </c>
      <c r="AH8" s="80">
        <f t="shared" si="9"/>
        <v>0</v>
      </c>
      <c r="AI8" s="80">
        <f t="shared" si="9"/>
        <v>0</v>
      </c>
    </row>
    <row r="9" spans="1:37" ht="13.5" hidden="1" outlineLevel="1" thickBot="1" x14ac:dyDescent="0.25">
      <c r="A9" s="82" t="s">
        <v>5</v>
      </c>
      <c r="B9" s="83">
        <f>SUM(A8:AJ8)</f>
        <v>0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S9" s="1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</row>
    <row r="10" spans="1:37" hidden="1" outlineLevel="1" x14ac:dyDescent="0.2">
      <c r="A10" s="1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S10" s="1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</row>
    <row r="11" spans="1:37" hidden="1" outlineLevel="1" x14ac:dyDescent="0.2">
      <c r="A11" s="1" t="s">
        <v>810</v>
      </c>
      <c r="B11" s="80">
        <f ca="1">B56</f>
        <v>50</v>
      </c>
      <c r="C11" s="80">
        <f t="shared" ref="C11:Q11" ca="1" si="10">C56</f>
        <v>60</v>
      </c>
      <c r="D11" s="80">
        <f ca="1">D56</f>
        <v>57</v>
      </c>
      <c r="E11" s="80">
        <f t="shared" ca="1" si="10"/>
        <v>70</v>
      </c>
      <c r="F11" s="80">
        <f t="shared" ca="1" si="10"/>
        <v>12</v>
      </c>
      <c r="G11" s="80">
        <f t="shared" ca="1" si="10"/>
        <v>32</v>
      </c>
      <c r="H11" s="80">
        <f t="shared" ca="1" si="10"/>
        <v>30</v>
      </c>
      <c r="I11" s="80">
        <f t="shared" ca="1" si="10"/>
        <v>22</v>
      </c>
      <c r="J11" s="80">
        <f t="shared" ca="1" si="10"/>
        <v>40</v>
      </c>
      <c r="K11" s="80">
        <f t="shared" ca="1" si="10"/>
        <v>74</v>
      </c>
      <c r="L11" s="80">
        <f t="shared" ca="1" si="10"/>
        <v>10</v>
      </c>
      <c r="M11" s="80">
        <f t="shared" ca="1" si="10"/>
        <v>75</v>
      </c>
      <c r="N11" s="80">
        <f t="shared" ca="1" si="10"/>
        <v>14</v>
      </c>
      <c r="O11" s="80">
        <f t="shared" ca="1" si="10"/>
        <v>44</v>
      </c>
      <c r="P11" s="80">
        <f t="shared" ca="1" si="10"/>
        <v>38</v>
      </c>
      <c r="Q11" s="80">
        <f t="shared" ca="1" si="10"/>
        <v>52</v>
      </c>
      <c r="S11" s="1" t="s">
        <v>810</v>
      </c>
      <c r="T11" s="86">
        <f t="shared" ref="T11:AI11" ca="1" si="11">IF(T$4="N","-",T56)</f>
        <v>49</v>
      </c>
      <c r="U11" s="86">
        <f t="shared" ca="1" si="11"/>
        <v>59</v>
      </c>
      <c r="V11" s="86">
        <f ca="1">IF(V$4="N","-",V56)</f>
        <v>57</v>
      </c>
      <c r="W11" s="86" t="str">
        <f t="shared" si="11"/>
        <v>-</v>
      </c>
      <c r="X11" s="86">
        <f t="shared" ca="1" si="11"/>
        <v>12</v>
      </c>
      <c r="Y11" s="86">
        <f t="shared" ca="1" si="11"/>
        <v>31</v>
      </c>
      <c r="Z11" s="86">
        <f t="shared" ca="1" si="11"/>
        <v>30</v>
      </c>
      <c r="AA11" s="86">
        <f t="shared" ca="1" si="11"/>
        <v>22</v>
      </c>
      <c r="AB11" s="86">
        <f t="shared" ca="1" si="11"/>
        <v>40</v>
      </c>
      <c r="AC11" s="86">
        <f t="shared" ca="1" si="11"/>
        <v>71</v>
      </c>
      <c r="AD11" s="86">
        <f t="shared" ca="1" si="11"/>
        <v>10</v>
      </c>
      <c r="AE11" s="86">
        <f t="shared" ca="1" si="11"/>
        <v>72</v>
      </c>
      <c r="AF11" s="86">
        <f t="shared" ca="1" si="11"/>
        <v>14</v>
      </c>
      <c r="AG11" s="86">
        <f t="shared" ca="1" si="11"/>
        <v>43</v>
      </c>
      <c r="AH11" s="86">
        <f t="shared" ca="1" si="11"/>
        <v>38</v>
      </c>
      <c r="AI11" s="86">
        <f t="shared" ca="1" si="11"/>
        <v>52</v>
      </c>
      <c r="AJ11" s="87"/>
    </row>
    <row r="12" spans="1:37" hidden="1" outlineLevel="1" x14ac:dyDescent="0.2">
      <c r="A12" s="1" t="s">
        <v>811</v>
      </c>
      <c r="B12" s="81">
        <f t="shared" ref="B12:Q12" ca="1" si="12">COUNTIF($A11:$R11,"&lt;"&amp;B11)+1</f>
        <v>10</v>
      </c>
      <c r="C12" s="81">
        <f t="shared" ca="1" si="12"/>
        <v>13</v>
      </c>
      <c r="D12" s="81">
        <f t="shared" ca="1" si="12"/>
        <v>12</v>
      </c>
      <c r="E12" s="81">
        <f t="shared" ca="1" si="12"/>
        <v>14</v>
      </c>
      <c r="F12" s="81">
        <f t="shared" ca="1" si="12"/>
        <v>2</v>
      </c>
      <c r="G12" s="81">
        <f t="shared" ca="1" si="12"/>
        <v>6</v>
      </c>
      <c r="H12" s="81">
        <f t="shared" ca="1" si="12"/>
        <v>5</v>
      </c>
      <c r="I12" s="81">
        <f t="shared" ca="1" si="12"/>
        <v>4</v>
      </c>
      <c r="J12" s="81">
        <f t="shared" ca="1" si="12"/>
        <v>8</v>
      </c>
      <c r="K12" s="81">
        <f t="shared" ca="1" si="12"/>
        <v>15</v>
      </c>
      <c r="L12" s="81">
        <f t="shared" ca="1" si="12"/>
        <v>1</v>
      </c>
      <c r="M12" s="81">
        <f t="shared" ca="1" si="12"/>
        <v>16</v>
      </c>
      <c r="N12" s="81">
        <f t="shared" ca="1" si="12"/>
        <v>3</v>
      </c>
      <c r="O12" s="81">
        <f t="shared" ca="1" si="12"/>
        <v>9</v>
      </c>
      <c r="P12" s="81">
        <f t="shared" ca="1" si="12"/>
        <v>7</v>
      </c>
      <c r="Q12" s="81">
        <f t="shared" ca="1" si="12"/>
        <v>11</v>
      </c>
      <c r="S12" s="1" t="s">
        <v>811</v>
      </c>
      <c r="T12" s="81">
        <f t="shared" ref="T12:AI12" ca="1" si="13">IF(T$4="N","-",COUNTIF($S11:$AJ11,"&lt;"&amp;T11)+1)</f>
        <v>10</v>
      </c>
      <c r="U12" s="81">
        <f t="shared" ca="1" si="13"/>
        <v>13</v>
      </c>
      <c r="V12" s="81">
        <f t="shared" ca="1" si="13"/>
        <v>12</v>
      </c>
      <c r="W12" s="81" t="str">
        <f t="shared" si="13"/>
        <v>-</v>
      </c>
      <c r="X12" s="81">
        <f t="shared" ca="1" si="13"/>
        <v>2</v>
      </c>
      <c r="Y12" s="81">
        <f t="shared" ca="1" si="13"/>
        <v>6</v>
      </c>
      <c r="Z12" s="81">
        <f t="shared" ca="1" si="13"/>
        <v>5</v>
      </c>
      <c r="AA12" s="81">
        <f t="shared" ca="1" si="13"/>
        <v>4</v>
      </c>
      <c r="AB12" s="81">
        <f t="shared" ca="1" si="13"/>
        <v>8</v>
      </c>
      <c r="AC12" s="81">
        <f t="shared" ca="1" si="13"/>
        <v>14</v>
      </c>
      <c r="AD12" s="81">
        <f t="shared" ca="1" si="13"/>
        <v>1</v>
      </c>
      <c r="AE12" s="81">
        <f t="shared" ca="1" si="13"/>
        <v>15</v>
      </c>
      <c r="AF12" s="81">
        <f t="shared" ca="1" si="13"/>
        <v>3</v>
      </c>
      <c r="AG12" s="81">
        <f t="shared" ca="1" si="13"/>
        <v>9</v>
      </c>
      <c r="AH12" s="81">
        <f t="shared" ca="1" si="13"/>
        <v>7</v>
      </c>
      <c r="AI12" s="81">
        <f t="shared" ca="1" si="13"/>
        <v>11</v>
      </c>
    </row>
    <row r="13" spans="1:37" hidden="1" outlineLevel="1" x14ac:dyDescent="0.2">
      <c r="A13" s="1" t="s">
        <v>5</v>
      </c>
      <c r="B13" s="88">
        <f t="shared" ref="B13:Q13" ca="1" si="14">B12-B57</f>
        <v>0</v>
      </c>
      <c r="C13" s="88">
        <f t="shared" ca="1" si="14"/>
        <v>0</v>
      </c>
      <c r="D13" s="88">
        <f ca="1">D12-D57</f>
        <v>0</v>
      </c>
      <c r="E13" s="88">
        <f t="shared" ca="1" si="14"/>
        <v>0</v>
      </c>
      <c r="F13" s="88">
        <f t="shared" ca="1" si="14"/>
        <v>0</v>
      </c>
      <c r="G13" s="88">
        <f t="shared" ca="1" si="14"/>
        <v>0</v>
      </c>
      <c r="H13" s="88">
        <f t="shared" ca="1" si="14"/>
        <v>0</v>
      </c>
      <c r="I13" s="88">
        <f t="shared" ca="1" si="14"/>
        <v>0</v>
      </c>
      <c r="J13" s="88">
        <f t="shared" ca="1" si="14"/>
        <v>0</v>
      </c>
      <c r="K13" s="88">
        <f t="shared" ca="1" si="14"/>
        <v>0</v>
      </c>
      <c r="L13" s="88">
        <f t="shared" ca="1" si="14"/>
        <v>0</v>
      </c>
      <c r="M13" s="88">
        <f t="shared" ca="1" si="14"/>
        <v>0</v>
      </c>
      <c r="N13" s="88">
        <f t="shared" ca="1" si="14"/>
        <v>0</v>
      </c>
      <c r="O13" s="88">
        <f t="shared" ca="1" si="14"/>
        <v>0</v>
      </c>
      <c r="P13" s="88">
        <f t="shared" ca="1" si="14"/>
        <v>0</v>
      </c>
      <c r="Q13" s="88">
        <f t="shared" ca="1" si="14"/>
        <v>0</v>
      </c>
      <c r="S13" s="1" t="s">
        <v>5</v>
      </c>
      <c r="T13" s="80">
        <f ca="1">IF(T$4="N",0,T12-T57)</f>
        <v>0</v>
      </c>
      <c r="U13" s="80">
        <f t="shared" ref="U13:AI13" ca="1" si="15">IF(U$4="N",0,U12-U57)</f>
        <v>0</v>
      </c>
      <c r="V13" s="80">
        <f ca="1">IF(V$4="N",0,V12-V57)</f>
        <v>0</v>
      </c>
      <c r="W13" s="80">
        <f t="shared" si="15"/>
        <v>0</v>
      </c>
      <c r="X13" s="80">
        <f t="shared" ca="1" si="15"/>
        <v>0</v>
      </c>
      <c r="Y13" s="80">
        <f t="shared" ca="1" si="15"/>
        <v>0</v>
      </c>
      <c r="Z13" s="80">
        <f t="shared" ca="1" si="15"/>
        <v>0</v>
      </c>
      <c r="AA13" s="80">
        <f t="shared" ca="1" si="15"/>
        <v>0</v>
      </c>
      <c r="AB13" s="80">
        <f t="shared" ca="1" si="15"/>
        <v>0</v>
      </c>
      <c r="AC13" s="80">
        <f t="shared" ca="1" si="15"/>
        <v>0</v>
      </c>
      <c r="AD13" s="80">
        <f t="shared" ca="1" si="15"/>
        <v>0</v>
      </c>
      <c r="AE13" s="80">
        <f t="shared" ca="1" si="15"/>
        <v>0</v>
      </c>
      <c r="AF13" s="80">
        <f t="shared" ca="1" si="15"/>
        <v>0</v>
      </c>
      <c r="AG13" s="80">
        <f t="shared" ca="1" si="15"/>
        <v>0</v>
      </c>
      <c r="AH13" s="80">
        <f t="shared" ca="1" si="15"/>
        <v>0</v>
      </c>
      <c r="AI13" s="80">
        <f t="shared" ca="1" si="15"/>
        <v>0</v>
      </c>
    </row>
    <row r="14" spans="1:37" ht="13.5" hidden="1" outlineLevel="1" thickBot="1" x14ac:dyDescent="0.25">
      <c r="A14" s="82" t="s">
        <v>5</v>
      </c>
      <c r="B14" s="83">
        <f ca="1">SUM(A13:AJ13)</f>
        <v>0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S14" s="1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37" hidden="1" outlineLevel="1" x14ac:dyDescent="0.2">
      <c r="A15" s="89" t="s">
        <v>1202</v>
      </c>
      <c r="B15" s="8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S15" s="89" t="s">
        <v>1202</v>
      </c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79"/>
      <c r="AI15" s="85"/>
    </row>
    <row r="16" spans="1:37" ht="26.25" collapsed="1" x14ac:dyDescent="0.4">
      <c r="A16" s="15" t="s">
        <v>1196</v>
      </c>
      <c r="B16" s="15"/>
      <c r="C16" s="15"/>
      <c r="D16" s="15"/>
      <c r="E16" s="15"/>
      <c r="F16" s="15"/>
      <c r="G16" s="15"/>
      <c r="H16" s="15"/>
      <c r="I16" s="15"/>
      <c r="J16" s="15"/>
      <c r="K16" s="90"/>
      <c r="L16" s="90"/>
      <c r="M16" s="91"/>
      <c r="N16" s="92"/>
      <c r="O16" s="92"/>
      <c r="Q16" s="93" t="s">
        <v>1203</v>
      </c>
      <c r="S16" s="15" t="s">
        <v>1196</v>
      </c>
      <c r="T16" s="15"/>
      <c r="U16" s="15"/>
      <c r="V16" s="15"/>
      <c r="W16" s="15"/>
      <c r="X16" s="15"/>
      <c r="Y16" s="15"/>
      <c r="Z16" s="15"/>
      <c r="AA16" s="15"/>
      <c r="AB16" s="15"/>
      <c r="AC16" s="90"/>
      <c r="AD16" s="18"/>
      <c r="AE16" s="18"/>
      <c r="AF16" s="92"/>
      <c r="AG16" s="92"/>
      <c r="AH16" s="92"/>
      <c r="AI16" s="93" t="s">
        <v>1203</v>
      </c>
    </row>
    <row r="17" spans="1:35" x14ac:dyDescent="0.2">
      <c r="A17" s="26" t="str">
        <f>"ALL CLUBS: "&amp;COUNTA(A3:R3)&amp;" TEAMS (note awards are based on table excluding non East Sussex Clubs)"</f>
        <v>ALL CLUBS: 16 TEAMS (note awards are based on table excluding non East Sussex Clubs)</v>
      </c>
      <c r="S17" s="26" t="str">
        <f>"EAST SUSSEX CLUBS: "&amp;COUNTIF(S4:AJ4,"Y")&amp;" TEAMS (Only East Sussex Teams qualify for awards: awards are awarded as per this table)"</f>
        <v>EAST SUSSEX CLUBS: 14 TEAMS (Only East Sussex Teams qualify for awards: awards are awarded as per this table)</v>
      </c>
    </row>
    <row r="18" spans="1:35" x14ac:dyDescent="0.2">
      <c r="A18" s="56" t="s">
        <v>812</v>
      </c>
      <c r="B18" s="56" t="str">
        <f>B$3</f>
        <v>A80</v>
      </c>
      <c r="C18" s="56" t="str">
        <f t="shared" ref="C18:Q18" si="16">C$3</f>
        <v>BEX</v>
      </c>
      <c r="D18" s="56" t="str">
        <f t="shared" si="16"/>
        <v>FRONTR</v>
      </c>
      <c r="E18" s="56" t="str">
        <f t="shared" si="16"/>
        <v>CPA</v>
      </c>
      <c r="F18" s="56" t="str">
        <f t="shared" si="16"/>
        <v>CROW</v>
      </c>
      <c r="G18" s="56" t="str">
        <f t="shared" si="16"/>
        <v>EAST/BDY</v>
      </c>
      <c r="H18" s="56" t="str">
        <f t="shared" si="16"/>
        <v>HAIL</v>
      </c>
      <c r="I18" s="56" t="str">
        <f t="shared" si="16"/>
        <v>HR/HAC</v>
      </c>
      <c r="J18" s="56" t="str">
        <f t="shared" si="16"/>
        <v>HTH/UCK</v>
      </c>
      <c r="K18" s="56" t="str">
        <f t="shared" si="16"/>
        <v>HYAC</v>
      </c>
      <c r="L18" s="56" t="str">
        <f t="shared" si="16"/>
        <v>LEW</v>
      </c>
      <c r="M18" s="56" t="str">
        <f t="shared" si="16"/>
        <v>MEAD</v>
      </c>
      <c r="N18" s="56" t="str">
        <f t="shared" si="16"/>
        <v>PSST</v>
      </c>
      <c r="O18" s="56" t="str">
        <f t="shared" si="16"/>
        <v>HEDGE</v>
      </c>
      <c r="P18" s="56" t="str">
        <f t="shared" si="16"/>
        <v>RUNW</v>
      </c>
      <c r="Q18" s="56" t="str">
        <f t="shared" si="16"/>
        <v>WAD</v>
      </c>
      <c r="S18" s="56" t="s">
        <v>812</v>
      </c>
      <c r="T18" s="56" t="str">
        <f>T$3</f>
        <v>A80</v>
      </c>
      <c r="U18" s="56" t="str">
        <f t="shared" ref="U18:AI18" si="17">U$3</f>
        <v>BEX</v>
      </c>
      <c r="V18" s="56" t="str">
        <f t="shared" si="17"/>
        <v>FRONTR</v>
      </c>
      <c r="W18" s="56" t="str">
        <f t="shared" si="17"/>
        <v>CPA</v>
      </c>
      <c r="X18" s="56" t="str">
        <f t="shared" si="17"/>
        <v>CROW</v>
      </c>
      <c r="Y18" s="56" t="str">
        <f t="shared" si="17"/>
        <v>EAST/BDY</v>
      </c>
      <c r="Z18" s="56" t="str">
        <f t="shared" si="17"/>
        <v>HAIL</v>
      </c>
      <c r="AA18" s="56" t="str">
        <f t="shared" si="17"/>
        <v>HR/HAC</v>
      </c>
      <c r="AB18" s="56" t="str">
        <f t="shared" si="17"/>
        <v>HTH/UCK</v>
      </c>
      <c r="AC18" s="56" t="str">
        <f t="shared" si="17"/>
        <v>HYAC</v>
      </c>
      <c r="AD18" s="56" t="str">
        <f t="shared" si="17"/>
        <v>LEW</v>
      </c>
      <c r="AE18" s="56" t="str">
        <f t="shared" si="17"/>
        <v>MEAD</v>
      </c>
      <c r="AF18" s="56" t="str">
        <f t="shared" si="17"/>
        <v>PSST</v>
      </c>
      <c r="AG18" s="56" t="str">
        <f t="shared" si="17"/>
        <v>HEDGE</v>
      </c>
      <c r="AH18" s="56" t="str">
        <f t="shared" si="17"/>
        <v>RUNW</v>
      </c>
      <c r="AI18" s="56" t="str">
        <f t="shared" si="17"/>
        <v>WAD</v>
      </c>
    </row>
    <row r="19" spans="1:35" x14ac:dyDescent="0.2">
      <c r="A19" s="56" t="s">
        <v>21</v>
      </c>
      <c r="B19" s="35">
        <v>200</v>
      </c>
      <c r="C19" s="32">
        <v>31</v>
      </c>
      <c r="D19" s="32">
        <v>200</v>
      </c>
      <c r="E19" s="32">
        <v>75</v>
      </c>
      <c r="F19" s="32">
        <v>1</v>
      </c>
      <c r="G19" s="32">
        <v>10</v>
      </c>
      <c r="H19" s="32">
        <v>200</v>
      </c>
      <c r="I19" s="32">
        <v>27</v>
      </c>
      <c r="J19" s="32">
        <v>131</v>
      </c>
      <c r="K19" s="32">
        <v>65</v>
      </c>
      <c r="L19" s="32">
        <v>8</v>
      </c>
      <c r="M19" s="32">
        <v>200</v>
      </c>
      <c r="N19" s="32">
        <v>6</v>
      </c>
      <c r="O19" s="32">
        <v>32</v>
      </c>
      <c r="P19" s="32">
        <v>43</v>
      </c>
      <c r="Q19" s="32">
        <v>173</v>
      </c>
      <c r="S19" s="56" t="s">
        <v>21</v>
      </c>
      <c r="T19" s="35">
        <f t="shared" ref="T19:AI34" si="18">IF(T$4="N",0,B19)</f>
        <v>200</v>
      </c>
      <c r="U19" s="35">
        <f t="shared" si="18"/>
        <v>31</v>
      </c>
      <c r="V19" s="35">
        <f t="shared" si="18"/>
        <v>200</v>
      </c>
      <c r="W19" s="35">
        <f t="shared" si="18"/>
        <v>0</v>
      </c>
      <c r="X19" s="35">
        <f t="shared" si="18"/>
        <v>1</v>
      </c>
      <c r="Y19" s="35">
        <f t="shared" si="18"/>
        <v>10</v>
      </c>
      <c r="Z19" s="35">
        <f t="shared" si="18"/>
        <v>200</v>
      </c>
      <c r="AA19" s="35">
        <f t="shared" si="18"/>
        <v>27</v>
      </c>
      <c r="AB19" s="35">
        <f t="shared" si="18"/>
        <v>131</v>
      </c>
      <c r="AC19" s="35">
        <f t="shared" si="18"/>
        <v>65</v>
      </c>
      <c r="AD19" s="35">
        <f t="shared" si="18"/>
        <v>8</v>
      </c>
      <c r="AE19" s="35">
        <f t="shared" si="18"/>
        <v>200</v>
      </c>
      <c r="AF19" s="35">
        <f t="shared" si="18"/>
        <v>6</v>
      </c>
      <c r="AG19" s="35">
        <f t="shared" si="18"/>
        <v>32</v>
      </c>
      <c r="AH19" s="35">
        <f t="shared" si="18"/>
        <v>43</v>
      </c>
      <c r="AI19" s="35">
        <f t="shared" si="18"/>
        <v>173</v>
      </c>
    </row>
    <row r="20" spans="1:35" x14ac:dyDescent="0.2">
      <c r="A20" s="56" t="s">
        <v>28</v>
      </c>
      <c r="B20" s="35">
        <v>200</v>
      </c>
      <c r="C20" s="32">
        <v>200</v>
      </c>
      <c r="D20" s="32">
        <v>200</v>
      </c>
      <c r="E20" s="32">
        <v>195</v>
      </c>
      <c r="F20" s="32">
        <v>3</v>
      </c>
      <c r="G20" s="32">
        <v>200</v>
      </c>
      <c r="H20" s="32">
        <v>200</v>
      </c>
      <c r="I20" s="32">
        <v>50</v>
      </c>
      <c r="J20" s="32">
        <v>139</v>
      </c>
      <c r="K20" s="32">
        <v>200</v>
      </c>
      <c r="L20" s="32">
        <v>14</v>
      </c>
      <c r="M20" s="32">
        <v>200</v>
      </c>
      <c r="N20" s="32">
        <v>96</v>
      </c>
      <c r="O20" s="32">
        <v>46</v>
      </c>
      <c r="P20" s="32">
        <v>200</v>
      </c>
      <c r="Q20" s="32">
        <v>175</v>
      </c>
      <c r="S20" s="56" t="s">
        <v>28</v>
      </c>
      <c r="T20" s="35">
        <f t="shared" si="18"/>
        <v>200</v>
      </c>
      <c r="U20" s="35">
        <f t="shared" si="18"/>
        <v>200</v>
      </c>
      <c r="V20" s="35">
        <f t="shared" si="18"/>
        <v>200</v>
      </c>
      <c r="W20" s="35">
        <f t="shared" si="18"/>
        <v>0</v>
      </c>
      <c r="X20" s="35">
        <f t="shared" si="18"/>
        <v>3</v>
      </c>
      <c r="Y20" s="35">
        <f t="shared" si="18"/>
        <v>200</v>
      </c>
      <c r="Z20" s="35">
        <f t="shared" si="18"/>
        <v>200</v>
      </c>
      <c r="AA20" s="35">
        <f t="shared" si="18"/>
        <v>50</v>
      </c>
      <c r="AB20" s="35">
        <f t="shared" si="18"/>
        <v>139</v>
      </c>
      <c r="AC20" s="35">
        <f t="shared" si="18"/>
        <v>200</v>
      </c>
      <c r="AD20" s="35">
        <f t="shared" si="18"/>
        <v>14</v>
      </c>
      <c r="AE20" s="35">
        <f t="shared" si="18"/>
        <v>200</v>
      </c>
      <c r="AF20" s="35">
        <f t="shared" si="18"/>
        <v>96</v>
      </c>
      <c r="AG20" s="35">
        <f t="shared" si="18"/>
        <v>46</v>
      </c>
      <c r="AH20" s="35">
        <f t="shared" si="18"/>
        <v>200</v>
      </c>
      <c r="AI20" s="35">
        <f t="shared" si="18"/>
        <v>175</v>
      </c>
    </row>
    <row r="21" spans="1:35" x14ac:dyDescent="0.2">
      <c r="A21" s="56" t="s">
        <v>126</v>
      </c>
      <c r="B21" s="35">
        <v>200</v>
      </c>
      <c r="C21" s="32">
        <v>200</v>
      </c>
      <c r="D21" s="32">
        <v>200</v>
      </c>
      <c r="E21" s="32">
        <v>200</v>
      </c>
      <c r="F21" s="32">
        <v>44</v>
      </c>
      <c r="G21" s="32">
        <v>200</v>
      </c>
      <c r="H21" s="32">
        <v>200</v>
      </c>
      <c r="I21" s="32">
        <v>91</v>
      </c>
      <c r="J21" s="32">
        <v>169</v>
      </c>
      <c r="K21" s="32">
        <v>200</v>
      </c>
      <c r="L21" s="32">
        <v>200</v>
      </c>
      <c r="M21" s="32">
        <v>200</v>
      </c>
      <c r="N21" s="32">
        <v>122</v>
      </c>
      <c r="O21" s="32">
        <v>200</v>
      </c>
      <c r="P21" s="32">
        <v>200</v>
      </c>
      <c r="Q21" s="32">
        <v>179</v>
      </c>
      <c r="S21" s="56" t="s">
        <v>126</v>
      </c>
      <c r="T21" s="35">
        <f t="shared" si="18"/>
        <v>200</v>
      </c>
      <c r="U21" s="35">
        <f t="shared" si="18"/>
        <v>200</v>
      </c>
      <c r="V21" s="35">
        <f t="shared" si="18"/>
        <v>200</v>
      </c>
      <c r="W21" s="35">
        <f t="shared" si="18"/>
        <v>0</v>
      </c>
      <c r="X21" s="35">
        <f t="shared" si="18"/>
        <v>44</v>
      </c>
      <c r="Y21" s="35">
        <f t="shared" si="18"/>
        <v>200</v>
      </c>
      <c r="Z21" s="35">
        <f t="shared" si="18"/>
        <v>200</v>
      </c>
      <c r="AA21" s="35">
        <f t="shared" si="18"/>
        <v>91</v>
      </c>
      <c r="AB21" s="35">
        <f t="shared" si="18"/>
        <v>169</v>
      </c>
      <c r="AC21" s="35">
        <f t="shared" si="18"/>
        <v>200</v>
      </c>
      <c r="AD21" s="35">
        <f t="shared" si="18"/>
        <v>200</v>
      </c>
      <c r="AE21" s="35">
        <f t="shared" si="18"/>
        <v>200</v>
      </c>
      <c r="AF21" s="35">
        <f t="shared" si="18"/>
        <v>122</v>
      </c>
      <c r="AG21" s="35">
        <f t="shared" si="18"/>
        <v>200</v>
      </c>
      <c r="AH21" s="35">
        <f t="shared" si="18"/>
        <v>200</v>
      </c>
      <c r="AI21" s="35">
        <f t="shared" si="18"/>
        <v>179</v>
      </c>
    </row>
    <row r="22" spans="1:35" x14ac:dyDescent="0.2">
      <c r="A22" s="56" t="s">
        <v>207</v>
      </c>
      <c r="B22" s="35">
        <v>200</v>
      </c>
      <c r="C22" s="32">
        <v>200</v>
      </c>
      <c r="D22" s="32">
        <v>200</v>
      </c>
      <c r="E22" s="32">
        <v>200</v>
      </c>
      <c r="F22" s="32">
        <v>167</v>
      </c>
      <c r="G22" s="32">
        <v>200</v>
      </c>
      <c r="H22" s="32">
        <v>200</v>
      </c>
      <c r="I22" s="32">
        <v>105</v>
      </c>
      <c r="J22" s="32">
        <v>200</v>
      </c>
      <c r="K22" s="32">
        <v>200</v>
      </c>
      <c r="L22" s="32">
        <v>200</v>
      </c>
      <c r="M22" s="32">
        <v>200</v>
      </c>
      <c r="N22" s="32">
        <v>140</v>
      </c>
      <c r="O22" s="32">
        <v>200</v>
      </c>
      <c r="P22" s="32">
        <v>200</v>
      </c>
      <c r="Q22" s="32">
        <v>200</v>
      </c>
      <c r="S22" s="56" t="s">
        <v>207</v>
      </c>
      <c r="T22" s="35">
        <f t="shared" si="18"/>
        <v>200</v>
      </c>
      <c r="U22" s="35">
        <f t="shared" si="18"/>
        <v>200</v>
      </c>
      <c r="V22" s="35">
        <f t="shared" si="18"/>
        <v>200</v>
      </c>
      <c r="W22" s="35">
        <f t="shared" si="18"/>
        <v>0</v>
      </c>
      <c r="X22" s="35">
        <f t="shared" si="18"/>
        <v>167</v>
      </c>
      <c r="Y22" s="35">
        <f t="shared" si="18"/>
        <v>200</v>
      </c>
      <c r="Z22" s="35">
        <f t="shared" si="18"/>
        <v>200</v>
      </c>
      <c r="AA22" s="35">
        <f t="shared" si="18"/>
        <v>105</v>
      </c>
      <c r="AB22" s="35">
        <f t="shared" si="18"/>
        <v>200</v>
      </c>
      <c r="AC22" s="35">
        <f t="shared" si="18"/>
        <v>200</v>
      </c>
      <c r="AD22" s="35">
        <f t="shared" si="18"/>
        <v>200</v>
      </c>
      <c r="AE22" s="35">
        <f t="shared" si="18"/>
        <v>200</v>
      </c>
      <c r="AF22" s="35">
        <f t="shared" si="18"/>
        <v>140</v>
      </c>
      <c r="AG22" s="35">
        <f t="shared" si="18"/>
        <v>200</v>
      </c>
      <c r="AH22" s="35">
        <f t="shared" si="18"/>
        <v>200</v>
      </c>
      <c r="AI22" s="35">
        <f t="shared" si="18"/>
        <v>200</v>
      </c>
    </row>
    <row r="23" spans="1:35" x14ac:dyDescent="0.2">
      <c r="A23" s="56" t="s">
        <v>26</v>
      </c>
      <c r="B23" s="35">
        <v>5</v>
      </c>
      <c r="C23" s="32">
        <v>177</v>
      </c>
      <c r="D23" s="32">
        <v>4</v>
      </c>
      <c r="E23" s="32">
        <v>180</v>
      </c>
      <c r="F23" s="32">
        <v>11</v>
      </c>
      <c r="G23" s="32">
        <v>200</v>
      </c>
      <c r="H23" s="32">
        <v>28</v>
      </c>
      <c r="I23" s="32">
        <v>9</v>
      </c>
      <c r="J23" s="32">
        <v>15</v>
      </c>
      <c r="K23" s="32">
        <v>200</v>
      </c>
      <c r="L23" s="32">
        <v>24</v>
      </c>
      <c r="M23" s="32">
        <v>200</v>
      </c>
      <c r="N23" s="32">
        <v>62</v>
      </c>
      <c r="O23" s="32">
        <v>22</v>
      </c>
      <c r="P23" s="32">
        <v>115</v>
      </c>
      <c r="Q23" s="32">
        <v>2</v>
      </c>
      <c r="S23" s="56" t="s">
        <v>26</v>
      </c>
      <c r="T23" s="35">
        <f t="shared" si="18"/>
        <v>5</v>
      </c>
      <c r="U23" s="35">
        <f t="shared" si="18"/>
        <v>177</v>
      </c>
      <c r="V23" s="35">
        <f t="shared" si="18"/>
        <v>4</v>
      </c>
      <c r="W23" s="35">
        <f t="shared" si="18"/>
        <v>0</v>
      </c>
      <c r="X23" s="35">
        <f t="shared" si="18"/>
        <v>11</v>
      </c>
      <c r="Y23" s="35">
        <f t="shared" si="18"/>
        <v>200</v>
      </c>
      <c r="Z23" s="35">
        <f t="shared" si="18"/>
        <v>28</v>
      </c>
      <c r="AA23" s="35">
        <f t="shared" si="18"/>
        <v>9</v>
      </c>
      <c r="AB23" s="35">
        <f t="shared" si="18"/>
        <v>15</v>
      </c>
      <c r="AC23" s="35">
        <f t="shared" si="18"/>
        <v>200</v>
      </c>
      <c r="AD23" s="35">
        <f t="shared" si="18"/>
        <v>24</v>
      </c>
      <c r="AE23" s="35">
        <f t="shared" si="18"/>
        <v>200</v>
      </c>
      <c r="AF23" s="35">
        <f t="shared" si="18"/>
        <v>62</v>
      </c>
      <c r="AG23" s="35">
        <f t="shared" si="18"/>
        <v>22</v>
      </c>
      <c r="AH23" s="35">
        <f t="shared" si="18"/>
        <v>115</v>
      </c>
      <c r="AI23" s="35">
        <f t="shared" si="18"/>
        <v>2</v>
      </c>
    </row>
    <row r="24" spans="1:35" x14ac:dyDescent="0.2">
      <c r="A24" s="56" t="s">
        <v>60</v>
      </c>
      <c r="B24" s="35">
        <v>200</v>
      </c>
      <c r="C24" s="32">
        <v>200</v>
      </c>
      <c r="D24" s="32">
        <v>12</v>
      </c>
      <c r="E24" s="32">
        <v>200</v>
      </c>
      <c r="F24" s="32">
        <v>17</v>
      </c>
      <c r="G24" s="32">
        <v>200</v>
      </c>
      <c r="H24" s="32">
        <v>200</v>
      </c>
      <c r="I24" s="32">
        <v>67</v>
      </c>
      <c r="J24" s="32">
        <v>19</v>
      </c>
      <c r="K24" s="32">
        <v>200</v>
      </c>
      <c r="L24" s="32">
        <v>129</v>
      </c>
      <c r="M24" s="32">
        <v>200</v>
      </c>
      <c r="N24" s="32">
        <v>78</v>
      </c>
      <c r="O24" s="32">
        <v>80</v>
      </c>
      <c r="P24" s="32">
        <v>200</v>
      </c>
      <c r="Q24" s="32">
        <v>124</v>
      </c>
      <c r="S24" s="56" t="s">
        <v>60</v>
      </c>
      <c r="T24" s="35">
        <f t="shared" si="18"/>
        <v>200</v>
      </c>
      <c r="U24" s="35">
        <f t="shared" si="18"/>
        <v>200</v>
      </c>
      <c r="V24" s="35">
        <f t="shared" si="18"/>
        <v>12</v>
      </c>
      <c r="W24" s="35">
        <f t="shared" si="18"/>
        <v>0</v>
      </c>
      <c r="X24" s="35">
        <f t="shared" si="18"/>
        <v>17</v>
      </c>
      <c r="Y24" s="35">
        <f t="shared" si="18"/>
        <v>200</v>
      </c>
      <c r="Z24" s="35">
        <f t="shared" si="18"/>
        <v>200</v>
      </c>
      <c r="AA24" s="35">
        <f t="shared" si="18"/>
        <v>67</v>
      </c>
      <c r="AB24" s="35">
        <f t="shared" si="18"/>
        <v>19</v>
      </c>
      <c r="AC24" s="35">
        <f t="shared" si="18"/>
        <v>200</v>
      </c>
      <c r="AD24" s="35">
        <f t="shared" si="18"/>
        <v>129</v>
      </c>
      <c r="AE24" s="35">
        <f t="shared" si="18"/>
        <v>200</v>
      </c>
      <c r="AF24" s="35">
        <f t="shared" si="18"/>
        <v>78</v>
      </c>
      <c r="AG24" s="35">
        <f t="shared" si="18"/>
        <v>80</v>
      </c>
      <c r="AH24" s="35">
        <f t="shared" si="18"/>
        <v>200</v>
      </c>
      <c r="AI24" s="35">
        <f t="shared" si="18"/>
        <v>124</v>
      </c>
    </row>
    <row r="25" spans="1:35" x14ac:dyDescent="0.2">
      <c r="A25" s="56" t="s">
        <v>82</v>
      </c>
      <c r="B25" s="35">
        <v>200</v>
      </c>
      <c r="C25" s="32">
        <v>200</v>
      </c>
      <c r="D25" s="32">
        <v>21</v>
      </c>
      <c r="E25" s="32">
        <v>200</v>
      </c>
      <c r="F25" s="32">
        <v>155</v>
      </c>
      <c r="G25" s="32">
        <v>200</v>
      </c>
      <c r="H25" s="32">
        <v>200</v>
      </c>
      <c r="I25" s="32">
        <v>70</v>
      </c>
      <c r="J25" s="32">
        <v>30</v>
      </c>
      <c r="K25" s="32">
        <v>200</v>
      </c>
      <c r="L25" s="32">
        <v>200</v>
      </c>
      <c r="M25" s="32">
        <v>200</v>
      </c>
      <c r="N25" s="32">
        <v>85</v>
      </c>
      <c r="O25" s="32">
        <v>200</v>
      </c>
      <c r="P25" s="32">
        <v>200</v>
      </c>
      <c r="Q25" s="32">
        <v>160</v>
      </c>
      <c r="S25" s="56" t="s">
        <v>82</v>
      </c>
      <c r="T25" s="35">
        <f t="shared" si="18"/>
        <v>200</v>
      </c>
      <c r="U25" s="35">
        <f t="shared" si="18"/>
        <v>200</v>
      </c>
      <c r="V25" s="35">
        <f t="shared" si="18"/>
        <v>21</v>
      </c>
      <c r="W25" s="35">
        <f t="shared" si="18"/>
        <v>0</v>
      </c>
      <c r="X25" s="35">
        <f t="shared" si="18"/>
        <v>155</v>
      </c>
      <c r="Y25" s="35">
        <f t="shared" si="18"/>
        <v>200</v>
      </c>
      <c r="Z25" s="35">
        <f t="shared" si="18"/>
        <v>200</v>
      </c>
      <c r="AA25" s="35">
        <f t="shared" si="18"/>
        <v>70</v>
      </c>
      <c r="AB25" s="35">
        <f t="shared" si="18"/>
        <v>30</v>
      </c>
      <c r="AC25" s="35">
        <f t="shared" si="18"/>
        <v>200</v>
      </c>
      <c r="AD25" s="35">
        <f t="shared" si="18"/>
        <v>200</v>
      </c>
      <c r="AE25" s="35">
        <f t="shared" si="18"/>
        <v>200</v>
      </c>
      <c r="AF25" s="35">
        <f t="shared" si="18"/>
        <v>85</v>
      </c>
      <c r="AG25" s="35">
        <f t="shared" si="18"/>
        <v>200</v>
      </c>
      <c r="AH25" s="35">
        <f t="shared" si="18"/>
        <v>200</v>
      </c>
      <c r="AI25" s="35">
        <f t="shared" si="18"/>
        <v>160</v>
      </c>
    </row>
    <row r="26" spans="1:35" x14ac:dyDescent="0.2">
      <c r="A26" s="56" t="s">
        <v>46</v>
      </c>
      <c r="B26" s="35">
        <v>200</v>
      </c>
      <c r="C26" s="32">
        <v>53</v>
      </c>
      <c r="D26" s="32">
        <v>200</v>
      </c>
      <c r="E26" s="32">
        <v>154</v>
      </c>
      <c r="F26" s="32">
        <v>26</v>
      </c>
      <c r="G26" s="32">
        <v>200</v>
      </c>
      <c r="H26" s="32">
        <v>197</v>
      </c>
      <c r="I26" s="32">
        <v>36</v>
      </c>
      <c r="J26" s="32">
        <v>18</v>
      </c>
      <c r="K26" s="32">
        <v>200</v>
      </c>
      <c r="L26" s="32">
        <v>68</v>
      </c>
      <c r="M26" s="32">
        <v>74</v>
      </c>
      <c r="N26" s="32">
        <v>7</v>
      </c>
      <c r="O26" s="32">
        <v>92</v>
      </c>
      <c r="P26" s="32">
        <v>51</v>
      </c>
      <c r="Q26" s="32">
        <v>35</v>
      </c>
      <c r="S26" s="56" t="s">
        <v>46</v>
      </c>
      <c r="T26" s="35">
        <f t="shared" si="18"/>
        <v>200</v>
      </c>
      <c r="U26" s="35">
        <f t="shared" si="18"/>
        <v>53</v>
      </c>
      <c r="V26" s="35">
        <f t="shared" si="18"/>
        <v>200</v>
      </c>
      <c r="W26" s="35">
        <f t="shared" si="18"/>
        <v>0</v>
      </c>
      <c r="X26" s="35">
        <f t="shared" si="18"/>
        <v>26</v>
      </c>
      <c r="Y26" s="35">
        <f t="shared" si="18"/>
        <v>200</v>
      </c>
      <c r="Z26" s="35">
        <f t="shared" si="18"/>
        <v>197</v>
      </c>
      <c r="AA26" s="35">
        <f t="shared" si="18"/>
        <v>36</v>
      </c>
      <c r="AB26" s="35">
        <f t="shared" si="18"/>
        <v>18</v>
      </c>
      <c r="AC26" s="35">
        <f t="shared" si="18"/>
        <v>200</v>
      </c>
      <c r="AD26" s="35">
        <f t="shared" si="18"/>
        <v>68</v>
      </c>
      <c r="AE26" s="35">
        <f t="shared" si="18"/>
        <v>74</v>
      </c>
      <c r="AF26" s="35">
        <f t="shared" si="18"/>
        <v>7</v>
      </c>
      <c r="AG26" s="35">
        <f t="shared" si="18"/>
        <v>92</v>
      </c>
      <c r="AH26" s="35">
        <f t="shared" si="18"/>
        <v>51</v>
      </c>
      <c r="AI26" s="35">
        <f t="shared" si="18"/>
        <v>35</v>
      </c>
    </row>
    <row r="27" spans="1:35" x14ac:dyDescent="0.2">
      <c r="A27" s="56" t="s">
        <v>80</v>
      </c>
      <c r="B27" s="35">
        <v>200</v>
      </c>
      <c r="C27" s="32">
        <v>113</v>
      </c>
      <c r="D27" s="32">
        <v>200</v>
      </c>
      <c r="E27" s="32">
        <v>166</v>
      </c>
      <c r="F27" s="32">
        <v>94</v>
      </c>
      <c r="G27" s="32">
        <v>200</v>
      </c>
      <c r="H27" s="32">
        <v>200</v>
      </c>
      <c r="I27" s="32">
        <v>42</v>
      </c>
      <c r="J27" s="32">
        <v>20</v>
      </c>
      <c r="K27" s="32">
        <v>200</v>
      </c>
      <c r="L27" s="32">
        <v>101</v>
      </c>
      <c r="M27" s="32">
        <v>200</v>
      </c>
      <c r="N27" s="32">
        <v>56</v>
      </c>
      <c r="O27" s="32">
        <v>93</v>
      </c>
      <c r="P27" s="32">
        <v>81</v>
      </c>
      <c r="Q27" s="32">
        <v>147</v>
      </c>
      <c r="S27" s="56" t="s">
        <v>80</v>
      </c>
      <c r="T27" s="35">
        <f t="shared" si="18"/>
        <v>200</v>
      </c>
      <c r="U27" s="35">
        <f t="shared" si="18"/>
        <v>113</v>
      </c>
      <c r="V27" s="35">
        <f t="shared" si="18"/>
        <v>200</v>
      </c>
      <c r="W27" s="35">
        <f t="shared" si="18"/>
        <v>0</v>
      </c>
      <c r="X27" s="35">
        <f t="shared" si="18"/>
        <v>94</v>
      </c>
      <c r="Y27" s="35">
        <f t="shared" si="18"/>
        <v>200</v>
      </c>
      <c r="Z27" s="35">
        <f t="shared" si="18"/>
        <v>200</v>
      </c>
      <c r="AA27" s="35">
        <f t="shared" si="18"/>
        <v>42</v>
      </c>
      <c r="AB27" s="35">
        <f t="shared" si="18"/>
        <v>20</v>
      </c>
      <c r="AC27" s="35">
        <f t="shared" si="18"/>
        <v>200</v>
      </c>
      <c r="AD27" s="35">
        <f t="shared" si="18"/>
        <v>101</v>
      </c>
      <c r="AE27" s="35">
        <f t="shared" si="18"/>
        <v>200</v>
      </c>
      <c r="AF27" s="35">
        <f t="shared" si="18"/>
        <v>56</v>
      </c>
      <c r="AG27" s="35">
        <f t="shared" si="18"/>
        <v>93</v>
      </c>
      <c r="AH27" s="35">
        <f t="shared" si="18"/>
        <v>81</v>
      </c>
      <c r="AI27" s="35">
        <f t="shared" si="18"/>
        <v>147</v>
      </c>
    </row>
    <row r="28" spans="1:35" x14ac:dyDescent="0.2">
      <c r="A28" s="56" t="s">
        <v>88</v>
      </c>
      <c r="B28" s="35">
        <v>200</v>
      </c>
      <c r="C28" s="32">
        <v>128</v>
      </c>
      <c r="D28" s="32">
        <v>200</v>
      </c>
      <c r="E28" s="32">
        <v>176</v>
      </c>
      <c r="F28" s="32">
        <v>114</v>
      </c>
      <c r="G28" s="32">
        <v>200</v>
      </c>
      <c r="H28" s="32">
        <v>200</v>
      </c>
      <c r="I28" s="32">
        <v>61</v>
      </c>
      <c r="J28" s="32">
        <v>23</v>
      </c>
      <c r="K28" s="32">
        <v>200</v>
      </c>
      <c r="L28" s="32">
        <v>109</v>
      </c>
      <c r="M28" s="32">
        <v>200</v>
      </c>
      <c r="N28" s="32">
        <v>58</v>
      </c>
      <c r="O28" s="32">
        <v>200</v>
      </c>
      <c r="P28" s="32">
        <v>200</v>
      </c>
      <c r="Q28" s="32">
        <v>158</v>
      </c>
      <c r="S28" s="56" t="s">
        <v>88</v>
      </c>
      <c r="T28" s="35">
        <f t="shared" si="18"/>
        <v>200</v>
      </c>
      <c r="U28" s="35">
        <f t="shared" si="18"/>
        <v>128</v>
      </c>
      <c r="V28" s="35">
        <f t="shared" si="18"/>
        <v>200</v>
      </c>
      <c r="W28" s="35">
        <f t="shared" si="18"/>
        <v>0</v>
      </c>
      <c r="X28" s="35">
        <f t="shared" si="18"/>
        <v>114</v>
      </c>
      <c r="Y28" s="35">
        <f t="shared" si="18"/>
        <v>200</v>
      </c>
      <c r="Z28" s="35">
        <f t="shared" si="18"/>
        <v>200</v>
      </c>
      <c r="AA28" s="35">
        <f t="shared" si="18"/>
        <v>61</v>
      </c>
      <c r="AB28" s="35">
        <f t="shared" si="18"/>
        <v>23</v>
      </c>
      <c r="AC28" s="35">
        <f t="shared" si="18"/>
        <v>200</v>
      </c>
      <c r="AD28" s="35">
        <f t="shared" si="18"/>
        <v>109</v>
      </c>
      <c r="AE28" s="35">
        <f t="shared" si="18"/>
        <v>200</v>
      </c>
      <c r="AF28" s="35">
        <f t="shared" si="18"/>
        <v>58</v>
      </c>
      <c r="AG28" s="35">
        <f t="shared" si="18"/>
        <v>200</v>
      </c>
      <c r="AH28" s="35">
        <f t="shared" si="18"/>
        <v>200</v>
      </c>
      <c r="AI28" s="35">
        <f t="shared" si="18"/>
        <v>158</v>
      </c>
    </row>
    <row r="29" spans="1:35" x14ac:dyDescent="0.2">
      <c r="A29" s="56" t="s">
        <v>73</v>
      </c>
      <c r="B29" s="35">
        <v>69</v>
      </c>
      <c r="C29" s="32">
        <v>190</v>
      </c>
      <c r="D29" s="32">
        <v>144</v>
      </c>
      <c r="E29" s="32">
        <v>25</v>
      </c>
      <c r="F29" s="32">
        <v>47</v>
      </c>
      <c r="G29" s="32">
        <v>63</v>
      </c>
      <c r="H29" s="32">
        <v>57</v>
      </c>
      <c r="I29" s="32">
        <v>16</v>
      </c>
      <c r="J29" s="32">
        <v>135</v>
      </c>
      <c r="K29" s="32">
        <v>200</v>
      </c>
      <c r="L29" s="32">
        <v>66</v>
      </c>
      <c r="M29" s="32">
        <v>200</v>
      </c>
      <c r="N29" s="32">
        <v>71</v>
      </c>
      <c r="O29" s="32">
        <v>64</v>
      </c>
      <c r="P29" s="32">
        <v>200</v>
      </c>
      <c r="Q29" s="32">
        <v>118</v>
      </c>
      <c r="S29" s="56" t="s">
        <v>73</v>
      </c>
      <c r="T29" s="35">
        <f t="shared" si="18"/>
        <v>69</v>
      </c>
      <c r="U29" s="35">
        <f t="shared" si="18"/>
        <v>190</v>
      </c>
      <c r="V29" s="35">
        <f t="shared" si="18"/>
        <v>144</v>
      </c>
      <c r="W29" s="35">
        <f t="shared" si="18"/>
        <v>0</v>
      </c>
      <c r="X29" s="35">
        <f t="shared" si="18"/>
        <v>47</v>
      </c>
      <c r="Y29" s="35">
        <f t="shared" si="18"/>
        <v>63</v>
      </c>
      <c r="Z29" s="35">
        <f t="shared" si="18"/>
        <v>57</v>
      </c>
      <c r="AA29" s="35">
        <f t="shared" si="18"/>
        <v>16</v>
      </c>
      <c r="AB29" s="35">
        <f t="shared" si="18"/>
        <v>135</v>
      </c>
      <c r="AC29" s="35">
        <f t="shared" si="18"/>
        <v>200</v>
      </c>
      <c r="AD29" s="35">
        <f t="shared" si="18"/>
        <v>66</v>
      </c>
      <c r="AE29" s="35">
        <f t="shared" si="18"/>
        <v>200</v>
      </c>
      <c r="AF29" s="35">
        <f t="shared" si="18"/>
        <v>71</v>
      </c>
      <c r="AG29" s="35">
        <f t="shared" si="18"/>
        <v>64</v>
      </c>
      <c r="AH29" s="35">
        <f t="shared" si="18"/>
        <v>200</v>
      </c>
      <c r="AI29" s="35">
        <f t="shared" si="18"/>
        <v>118</v>
      </c>
    </row>
    <row r="30" spans="1:35" x14ac:dyDescent="0.2">
      <c r="A30" s="56" t="s">
        <v>111</v>
      </c>
      <c r="B30" s="35">
        <v>97</v>
      </c>
      <c r="C30" s="32">
        <v>196</v>
      </c>
      <c r="D30" s="32">
        <v>200</v>
      </c>
      <c r="E30" s="32">
        <v>151</v>
      </c>
      <c r="F30" s="32">
        <v>127</v>
      </c>
      <c r="G30" s="32">
        <v>200</v>
      </c>
      <c r="H30" s="32">
        <v>162</v>
      </c>
      <c r="I30" s="32">
        <v>37</v>
      </c>
      <c r="J30" s="32">
        <v>148</v>
      </c>
      <c r="K30" s="32">
        <v>200</v>
      </c>
      <c r="L30" s="32">
        <v>159</v>
      </c>
      <c r="M30" s="32">
        <v>200</v>
      </c>
      <c r="N30" s="32">
        <v>76</v>
      </c>
      <c r="O30" s="32">
        <v>72</v>
      </c>
      <c r="P30" s="32">
        <v>200</v>
      </c>
      <c r="Q30" s="32">
        <v>119</v>
      </c>
      <c r="S30" s="56" t="s">
        <v>111</v>
      </c>
      <c r="T30" s="35">
        <f t="shared" si="18"/>
        <v>97</v>
      </c>
      <c r="U30" s="35">
        <f t="shared" si="18"/>
        <v>196</v>
      </c>
      <c r="V30" s="35">
        <f t="shared" si="18"/>
        <v>200</v>
      </c>
      <c r="W30" s="35">
        <f t="shared" si="18"/>
        <v>0</v>
      </c>
      <c r="X30" s="35">
        <f t="shared" si="18"/>
        <v>127</v>
      </c>
      <c r="Y30" s="35">
        <f t="shared" si="18"/>
        <v>200</v>
      </c>
      <c r="Z30" s="35">
        <f t="shared" si="18"/>
        <v>162</v>
      </c>
      <c r="AA30" s="35">
        <f t="shared" si="18"/>
        <v>37</v>
      </c>
      <c r="AB30" s="35">
        <f t="shared" si="18"/>
        <v>148</v>
      </c>
      <c r="AC30" s="35">
        <f t="shared" si="18"/>
        <v>200</v>
      </c>
      <c r="AD30" s="35">
        <f t="shared" si="18"/>
        <v>159</v>
      </c>
      <c r="AE30" s="35">
        <f t="shared" si="18"/>
        <v>200</v>
      </c>
      <c r="AF30" s="35">
        <f t="shared" si="18"/>
        <v>76</v>
      </c>
      <c r="AG30" s="35">
        <f t="shared" si="18"/>
        <v>72</v>
      </c>
      <c r="AH30" s="35">
        <f t="shared" si="18"/>
        <v>200</v>
      </c>
      <c r="AI30" s="35">
        <f t="shared" si="18"/>
        <v>119</v>
      </c>
    </row>
    <row r="31" spans="1:35" x14ac:dyDescent="0.2">
      <c r="A31" s="56" t="s">
        <v>65</v>
      </c>
      <c r="B31" s="35">
        <v>200</v>
      </c>
      <c r="C31" s="32">
        <v>165</v>
      </c>
      <c r="D31" s="32">
        <v>45</v>
      </c>
      <c r="E31" s="32">
        <v>194</v>
      </c>
      <c r="F31" s="32">
        <v>77</v>
      </c>
      <c r="G31" s="32">
        <v>200</v>
      </c>
      <c r="H31" s="32">
        <v>13</v>
      </c>
      <c r="I31" s="32">
        <v>102</v>
      </c>
      <c r="J31" s="32">
        <v>200</v>
      </c>
      <c r="K31" s="32">
        <v>137</v>
      </c>
      <c r="L31" s="32">
        <v>108</v>
      </c>
      <c r="M31" s="32">
        <v>200</v>
      </c>
      <c r="N31" s="32">
        <v>153</v>
      </c>
      <c r="O31" s="32">
        <v>60</v>
      </c>
      <c r="P31" s="32">
        <v>82</v>
      </c>
      <c r="Q31" s="32">
        <v>152</v>
      </c>
      <c r="S31" s="56" t="s">
        <v>65</v>
      </c>
      <c r="T31" s="35">
        <f t="shared" si="18"/>
        <v>200</v>
      </c>
      <c r="U31" s="35">
        <f t="shared" si="18"/>
        <v>165</v>
      </c>
      <c r="V31" s="35">
        <f t="shared" si="18"/>
        <v>45</v>
      </c>
      <c r="W31" s="35">
        <f t="shared" si="18"/>
        <v>0</v>
      </c>
      <c r="X31" s="35">
        <f t="shared" si="18"/>
        <v>77</v>
      </c>
      <c r="Y31" s="35">
        <f t="shared" si="18"/>
        <v>200</v>
      </c>
      <c r="Z31" s="35">
        <f t="shared" si="18"/>
        <v>13</v>
      </c>
      <c r="AA31" s="35">
        <f t="shared" si="18"/>
        <v>102</v>
      </c>
      <c r="AB31" s="35">
        <f t="shared" si="18"/>
        <v>200</v>
      </c>
      <c r="AC31" s="35">
        <f t="shared" si="18"/>
        <v>137</v>
      </c>
      <c r="AD31" s="35">
        <f t="shared" si="18"/>
        <v>108</v>
      </c>
      <c r="AE31" s="35">
        <f t="shared" si="18"/>
        <v>200</v>
      </c>
      <c r="AF31" s="35">
        <f t="shared" si="18"/>
        <v>153</v>
      </c>
      <c r="AG31" s="35">
        <f t="shared" si="18"/>
        <v>60</v>
      </c>
      <c r="AH31" s="35">
        <f t="shared" si="18"/>
        <v>82</v>
      </c>
      <c r="AI31" s="35">
        <f t="shared" si="18"/>
        <v>152</v>
      </c>
    </row>
    <row r="32" spans="1:35" x14ac:dyDescent="0.2">
      <c r="A32" s="56" t="s">
        <v>107</v>
      </c>
      <c r="B32" s="35">
        <v>200</v>
      </c>
      <c r="C32" s="32">
        <v>200</v>
      </c>
      <c r="D32" s="32">
        <v>200</v>
      </c>
      <c r="E32" s="32">
        <v>200</v>
      </c>
      <c r="F32" s="32">
        <v>112</v>
      </c>
      <c r="G32" s="32">
        <v>200</v>
      </c>
      <c r="H32" s="32">
        <v>34</v>
      </c>
      <c r="I32" s="32">
        <v>104</v>
      </c>
      <c r="J32" s="32">
        <v>200</v>
      </c>
      <c r="K32" s="32">
        <v>200</v>
      </c>
      <c r="L32" s="32">
        <v>117</v>
      </c>
      <c r="M32" s="32">
        <v>200</v>
      </c>
      <c r="N32" s="32">
        <v>156</v>
      </c>
      <c r="O32" s="32">
        <v>200</v>
      </c>
      <c r="P32" s="32">
        <v>110</v>
      </c>
      <c r="Q32" s="32">
        <v>170</v>
      </c>
      <c r="S32" s="56" t="s">
        <v>107</v>
      </c>
      <c r="T32" s="35">
        <f t="shared" si="18"/>
        <v>200</v>
      </c>
      <c r="U32" s="35">
        <f t="shared" si="18"/>
        <v>200</v>
      </c>
      <c r="V32" s="35">
        <f t="shared" si="18"/>
        <v>200</v>
      </c>
      <c r="W32" s="35">
        <f t="shared" si="18"/>
        <v>0</v>
      </c>
      <c r="X32" s="35">
        <f t="shared" si="18"/>
        <v>112</v>
      </c>
      <c r="Y32" s="35">
        <f t="shared" si="18"/>
        <v>200</v>
      </c>
      <c r="Z32" s="35">
        <f t="shared" si="18"/>
        <v>34</v>
      </c>
      <c r="AA32" s="35">
        <f t="shared" si="18"/>
        <v>104</v>
      </c>
      <c r="AB32" s="35">
        <f t="shared" si="18"/>
        <v>200</v>
      </c>
      <c r="AC32" s="35">
        <f t="shared" si="18"/>
        <v>200</v>
      </c>
      <c r="AD32" s="35">
        <f t="shared" si="18"/>
        <v>117</v>
      </c>
      <c r="AE32" s="35">
        <f t="shared" si="18"/>
        <v>200</v>
      </c>
      <c r="AF32" s="35">
        <f t="shared" si="18"/>
        <v>156</v>
      </c>
      <c r="AG32" s="35">
        <f t="shared" si="18"/>
        <v>200</v>
      </c>
      <c r="AH32" s="35">
        <f t="shared" si="18"/>
        <v>110</v>
      </c>
      <c r="AI32" s="35">
        <f t="shared" si="18"/>
        <v>170</v>
      </c>
    </row>
    <row r="33" spans="1:35" x14ac:dyDescent="0.2">
      <c r="A33" s="56" t="s">
        <v>98</v>
      </c>
      <c r="B33" s="35">
        <v>200</v>
      </c>
      <c r="C33" s="32">
        <v>100</v>
      </c>
      <c r="D33" s="32">
        <v>200</v>
      </c>
      <c r="E33" s="32">
        <v>54</v>
      </c>
      <c r="F33" s="32">
        <v>200</v>
      </c>
      <c r="G33" s="32">
        <v>200</v>
      </c>
      <c r="H33" s="32">
        <v>33</v>
      </c>
      <c r="I33" s="32">
        <v>41</v>
      </c>
      <c r="J33" s="32">
        <v>183</v>
      </c>
      <c r="K33" s="32">
        <v>200</v>
      </c>
      <c r="L33" s="32">
        <v>49</v>
      </c>
      <c r="M33" s="32">
        <v>38</v>
      </c>
      <c r="N33" s="32">
        <v>29</v>
      </c>
      <c r="O33" s="32">
        <v>200</v>
      </c>
      <c r="P33" s="32">
        <v>73</v>
      </c>
      <c r="Q33" s="32">
        <v>123</v>
      </c>
      <c r="S33" s="56" t="s">
        <v>98</v>
      </c>
      <c r="T33" s="35">
        <f t="shared" si="18"/>
        <v>200</v>
      </c>
      <c r="U33" s="35">
        <f t="shared" si="18"/>
        <v>100</v>
      </c>
      <c r="V33" s="35">
        <f t="shared" si="18"/>
        <v>200</v>
      </c>
      <c r="W33" s="35">
        <f t="shared" si="18"/>
        <v>0</v>
      </c>
      <c r="X33" s="35">
        <f t="shared" si="18"/>
        <v>200</v>
      </c>
      <c r="Y33" s="35">
        <f t="shared" si="18"/>
        <v>200</v>
      </c>
      <c r="Z33" s="35">
        <f t="shared" si="18"/>
        <v>33</v>
      </c>
      <c r="AA33" s="35">
        <f t="shared" si="18"/>
        <v>41</v>
      </c>
      <c r="AB33" s="35">
        <f t="shared" si="18"/>
        <v>183</v>
      </c>
      <c r="AC33" s="35">
        <f t="shared" si="18"/>
        <v>200</v>
      </c>
      <c r="AD33" s="35">
        <f t="shared" si="18"/>
        <v>49</v>
      </c>
      <c r="AE33" s="35">
        <f t="shared" si="18"/>
        <v>38</v>
      </c>
      <c r="AF33" s="35">
        <f t="shared" si="18"/>
        <v>29</v>
      </c>
      <c r="AG33" s="35">
        <f t="shared" si="18"/>
        <v>200</v>
      </c>
      <c r="AH33" s="35">
        <f t="shared" si="18"/>
        <v>73</v>
      </c>
      <c r="AI33" s="35">
        <f t="shared" si="18"/>
        <v>123</v>
      </c>
    </row>
    <row r="34" spans="1:35" x14ac:dyDescent="0.2">
      <c r="A34" s="56" t="s">
        <v>137</v>
      </c>
      <c r="B34" s="35">
        <v>200</v>
      </c>
      <c r="C34" s="32">
        <v>142</v>
      </c>
      <c r="D34" s="32">
        <v>200</v>
      </c>
      <c r="E34" s="32">
        <v>200</v>
      </c>
      <c r="F34" s="32">
        <v>200</v>
      </c>
      <c r="G34" s="32">
        <v>200</v>
      </c>
      <c r="H34" s="32">
        <v>87</v>
      </c>
      <c r="I34" s="32">
        <v>90</v>
      </c>
      <c r="J34" s="32">
        <v>184</v>
      </c>
      <c r="K34" s="32">
        <v>200</v>
      </c>
      <c r="L34" s="32">
        <v>52</v>
      </c>
      <c r="M34" s="32">
        <v>200</v>
      </c>
      <c r="N34" s="32">
        <v>146</v>
      </c>
      <c r="O34" s="32">
        <v>200</v>
      </c>
      <c r="P34" s="32">
        <v>84</v>
      </c>
      <c r="Q34" s="32">
        <v>150</v>
      </c>
      <c r="S34" s="56" t="s">
        <v>137</v>
      </c>
      <c r="T34" s="35">
        <f t="shared" si="18"/>
        <v>200</v>
      </c>
      <c r="U34" s="35">
        <f t="shared" si="18"/>
        <v>142</v>
      </c>
      <c r="V34" s="35">
        <f t="shared" si="18"/>
        <v>200</v>
      </c>
      <c r="W34" s="35">
        <f t="shared" si="18"/>
        <v>0</v>
      </c>
      <c r="X34" s="35">
        <f t="shared" si="18"/>
        <v>200</v>
      </c>
      <c r="Y34" s="35">
        <f t="shared" si="18"/>
        <v>200</v>
      </c>
      <c r="Z34" s="35">
        <f t="shared" si="18"/>
        <v>87</v>
      </c>
      <c r="AA34" s="35">
        <f t="shared" si="18"/>
        <v>90</v>
      </c>
      <c r="AB34" s="35">
        <f t="shared" si="18"/>
        <v>184</v>
      </c>
      <c r="AC34" s="35">
        <f t="shared" si="18"/>
        <v>200</v>
      </c>
      <c r="AD34" s="35">
        <f t="shared" si="18"/>
        <v>52</v>
      </c>
      <c r="AE34" s="35">
        <f t="shared" si="18"/>
        <v>200</v>
      </c>
      <c r="AF34" s="35">
        <f t="shared" si="18"/>
        <v>146</v>
      </c>
      <c r="AG34" s="35">
        <f t="shared" si="18"/>
        <v>200</v>
      </c>
      <c r="AH34" s="35">
        <f t="shared" si="18"/>
        <v>84</v>
      </c>
      <c r="AI34" s="35">
        <f t="shared" ref="AI34:AI38" si="19">IF(AI$4="N",0,Q34)</f>
        <v>150</v>
      </c>
    </row>
    <row r="35" spans="1:35" x14ac:dyDescent="0.2">
      <c r="A35" s="56" t="s">
        <v>117</v>
      </c>
      <c r="B35" s="35">
        <v>200</v>
      </c>
      <c r="C35" s="32">
        <v>59</v>
      </c>
      <c r="D35" s="32">
        <v>200</v>
      </c>
      <c r="E35" s="32">
        <v>200</v>
      </c>
      <c r="F35" s="32">
        <v>132</v>
      </c>
      <c r="G35" s="32">
        <v>39</v>
      </c>
      <c r="H35" s="32">
        <v>200</v>
      </c>
      <c r="I35" s="32">
        <v>83</v>
      </c>
      <c r="J35" s="32">
        <v>99</v>
      </c>
      <c r="K35" s="32">
        <v>200</v>
      </c>
      <c r="L35" s="32">
        <v>79</v>
      </c>
      <c r="M35" s="32">
        <v>200</v>
      </c>
      <c r="N35" s="32">
        <v>103</v>
      </c>
      <c r="O35" s="32">
        <v>120</v>
      </c>
      <c r="P35" s="32">
        <v>200</v>
      </c>
      <c r="Q35" s="32">
        <v>40</v>
      </c>
      <c r="S35" s="56" t="s">
        <v>117</v>
      </c>
      <c r="T35" s="35">
        <f t="shared" ref="T35:AH38" si="20">IF(T$4="N",0,B35)</f>
        <v>200</v>
      </c>
      <c r="U35" s="35">
        <f t="shared" si="20"/>
        <v>59</v>
      </c>
      <c r="V35" s="35">
        <f t="shared" si="20"/>
        <v>200</v>
      </c>
      <c r="W35" s="35">
        <f t="shared" si="20"/>
        <v>0</v>
      </c>
      <c r="X35" s="35">
        <f t="shared" si="20"/>
        <v>132</v>
      </c>
      <c r="Y35" s="35">
        <f t="shared" si="20"/>
        <v>39</v>
      </c>
      <c r="Z35" s="35">
        <f t="shared" si="20"/>
        <v>200</v>
      </c>
      <c r="AA35" s="35">
        <f t="shared" si="20"/>
        <v>83</v>
      </c>
      <c r="AB35" s="35">
        <f t="shared" si="20"/>
        <v>99</v>
      </c>
      <c r="AC35" s="35">
        <f t="shared" si="20"/>
        <v>200</v>
      </c>
      <c r="AD35" s="35">
        <f t="shared" si="20"/>
        <v>79</v>
      </c>
      <c r="AE35" s="35">
        <f t="shared" si="20"/>
        <v>200</v>
      </c>
      <c r="AF35" s="35">
        <f t="shared" si="20"/>
        <v>103</v>
      </c>
      <c r="AG35" s="35">
        <f t="shared" si="20"/>
        <v>120</v>
      </c>
      <c r="AH35" s="35">
        <f t="shared" si="20"/>
        <v>200</v>
      </c>
      <c r="AI35" s="35">
        <f t="shared" si="19"/>
        <v>40</v>
      </c>
    </row>
    <row r="36" spans="1:35" x14ac:dyDescent="0.2">
      <c r="A36" s="56" t="s">
        <v>131</v>
      </c>
      <c r="B36" s="35">
        <v>200</v>
      </c>
      <c r="C36" s="32">
        <v>121</v>
      </c>
      <c r="D36" s="32">
        <v>200</v>
      </c>
      <c r="E36" s="32">
        <v>200</v>
      </c>
      <c r="F36" s="32">
        <v>171</v>
      </c>
      <c r="G36" s="32">
        <v>48</v>
      </c>
      <c r="H36" s="32">
        <v>200</v>
      </c>
      <c r="I36" s="32">
        <v>89</v>
      </c>
      <c r="J36" s="32">
        <v>157</v>
      </c>
      <c r="K36" s="32">
        <v>200</v>
      </c>
      <c r="L36" s="32">
        <v>86</v>
      </c>
      <c r="M36" s="32">
        <v>200</v>
      </c>
      <c r="N36" s="32">
        <v>141</v>
      </c>
      <c r="O36" s="32">
        <v>163</v>
      </c>
      <c r="P36" s="32">
        <v>200</v>
      </c>
      <c r="Q36" s="32">
        <v>88</v>
      </c>
      <c r="S36" s="56" t="s">
        <v>131</v>
      </c>
      <c r="T36" s="35">
        <f t="shared" si="20"/>
        <v>200</v>
      </c>
      <c r="U36" s="35">
        <f t="shared" si="20"/>
        <v>121</v>
      </c>
      <c r="V36" s="35">
        <f t="shared" si="20"/>
        <v>200</v>
      </c>
      <c r="W36" s="35">
        <f t="shared" si="20"/>
        <v>0</v>
      </c>
      <c r="X36" s="35">
        <f t="shared" si="20"/>
        <v>171</v>
      </c>
      <c r="Y36" s="35">
        <f t="shared" si="20"/>
        <v>48</v>
      </c>
      <c r="Z36" s="35">
        <f t="shared" si="20"/>
        <v>200</v>
      </c>
      <c r="AA36" s="35">
        <f t="shared" si="20"/>
        <v>89</v>
      </c>
      <c r="AB36" s="35">
        <f t="shared" si="20"/>
        <v>157</v>
      </c>
      <c r="AC36" s="35">
        <f t="shared" si="20"/>
        <v>200</v>
      </c>
      <c r="AD36" s="35">
        <f t="shared" si="20"/>
        <v>86</v>
      </c>
      <c r="AE36" s="35">
        <f t="shared" si="20"/>
        <v>200</v>
      </c>
      <c r="AF36" s="35">
        <f t="shared" si="20"/>
        <v>141</v>
      </c>
      <c r="AG36" s="35">
        <f t="shared" si="20"/>
        <v>163</v>
      </c>
      <c r="AH36" s="35">
        <f t="shared" si="20"/>
        <v>200</v>
      </c>
      <c r="AI36" s="35">
        <f t="shared" si="19"/>
        <v>88</v>
      </c>
    </row>
    <row r="37" spans="1:35" x14ac:dyDescent="0.2">
      <c r="A37" s="56" t="s">
        <v>194</v>
      </c>
      <c r="B37" s="35">
        <v>95</v>
      </c>
      <c r="C37" s="32">
        <v>188</v>
      </c>
      <c r="D37" s="32">
        <v>200</v>
      </c>
      <c r="E37" s="32">
        <v>181</v>
      </c>
      <c r="F37" s="32">
        <v>136</v>
      </c>
      <c r="G37" s="32">
        <v>200</v>
      </c>
      <c r="H37" s="32">
        <v>200</v>
      </c>
      <c r="I37" s="32">
        <v>111</v>
      </c>
      <c r="J37" s="32">
        <v>178</v>
      </c>
      <c r="K37" s="32">
        <v>200</v>
      </c>
      <c r="L37" s="32">
        <v>134</v>
      </c>
      <c r="M37" s="32">
        <v>200</v>
      </c>
      <c r="N37" s="32">
        <v>172</v>
      </c>
      <c r="O37" s="32">
        <v>164</v>
      </c>
      <c r="P37" s="32">
        <v>149</v>
      </c>
      <c r="Q37" s="32">
        <v>98</v>
      </c>
      <c r="S37" s="56" t="s">
        <v>194</v>
      </c>
      <c r="T37" s="35">
        <f t="shared" si="20"/>
        <v>95</v>
      </c>
      <c r="U37" s="35">
        <f t="shared" si="20"/>
        <v>188</v>
      </c>
      <c r="V37" s="35">
        <f t="shared" si="20"/>
        <v>200</v>
      </c>
      <c r="W37" s="35">
        <f t="shared" si="20"/>
        <v>0</v>
      </c>
      <c r="X37" s="35">
        <f t="shared" si="20"/>
        <v>136</v>
      </c>
      <c r="Y37" s="35">
        <f t="shared" si="20"/>
        <v>200</v>
      </c>
      <c r="Z37" s="35">
        <f t="shared" si="20"/>
        <v>200</v>
      </c>
      <c r="AA37" s="35">
        <f t="shared" si="20"/>
        <v>111</v>
      </c>
      <c r="AB37" s="35">
        <f t="shared" si="20"/>
        <v>178</v>
      </c>
      <c r="AC37" s="35">
        <f t="shared" si="20"/>
        <v>200</v>
      </c>
      <c r="AD37" s="35">
        <f t="shared" si="20"/>
        <v>134</v>
      </c>
      <c r="AE37" s="35">
        <f t="shared" si="20"/>
        <v>200</v>
      </c>
      <c r="AF37" s="35">
        <f t="shared" si="20"/>
        <v>172</v>
      </c>
      <c r="AG37" s="35">
        <f t="shared" si="20"/>
        <v>164</v>
      </c>
      <c r="AH37" s="35">
        <f t="shared" si="20"/>
        <v>149</v>
      </c>
      <c r="AI37" s="35">
        <f t="shared" si="19"/>
        <v>98</v>
      </c>
    </row>
    <row r="38" spans="1:35" x14ac:dyDescent="0.2">
      <c r="A38" s="56" t="s">
        <v>221</v>
      </c>
      <c r="B38" s="35">
        <v>200</v>
      </c>
      <c r="C38" s="32">
        <v>189</v>
      </c>
      <c r="D38" s="32">
        <v>200</v>
      </c>
      <c r="E38" s="32">
        <v>200</v>
      </c>
      <c r="F38" s="32">
        <v>185</v>
      </c>
      <c r="G38" s="32">
        <v>200</v>
      </c>
      <c r="H38" s="32">
        <v>200</v>
      </c>
      <c r="I38" s="32">
        <v>116</v>
      </c>
      <c r="J38" s="32">
        <v>200</v>
      </c>
      <c r="K38" s="32">
        <v>200</v>
      </c>
      <c r="L38" s="32">
        <v>200</v>
      </c>
      <c r="M38" s="32">
        <v>200</v>
      </c>
      <c r="N38" s="32">
        <v>186</v>
      </c>
      <c r="O38" s="32">
        <v>200</v>
      </c>
      <c r="P38" s="32">
        <v>200</v>
      </c>
      <c r="Q38" s="32">
        <v>126</v>
      </c>
      <c r="S38" s="56" t="s">
        <v>221</v>
      </c>
      <c r="T38" s="35">
        <f t="shared" si="20"/>
        <v>200</v>
      </c>
      <c r="U38" s="35">
        <f t="shared" si="20"/>
        <v>189</v>
      </c>
      <c r="V38" s="35">
        <f t="shared" si="20"/>
        <v>200</v>
      </c>
      <c r="W38" s="35">
        <f t="shared" si="20"/>
        <v>0</v>
      </c>
      <c r="X38" s="35">
        <f t="shared" si="20"/>
        <v>185</v>
      </c>
      <c r="Y38" s="35">
        <f t="shared" si="20"/>
        <v>200</v>
      </c>
      <c r="Z38" s="35">
        <f t="shared" si="20"/>
        <v>200</v>
      </c>
      <c r="AA38" s="35">
        <f t="shared" si="20"/>
        <v>116</v>
      </c>
      <c r="AB38" s="35">
        <f t="shared" si="20"/>
        <v>200</v>
      </c>
      <c r="AC38" s="35">
        <f t="shared" si="20"/>
        <v>200</v>
      </c>
      <c r="AD38" s="35">
        <f t="shared" si="20"/>
        <v>200</v>
      </c>
      <c r="AE38" s="35">
        <f t="shared" si="20"/>
        <v>200</v>
      </c>
      <c r="AF38" s="35">
        <f t="shared" si="20"/>
        <v>186</v>
      </c>
      <c r="AG38" s="35">
        <f t="shared" si="20"/>
        <v>200</v>
      </c>
      <c r="AH38" s="35">
        <f t="shared" si="20"/>
        <v>200</v>
      </c>
      <c r="AI38" s="35">
        <f t="shared" si="19"/>
        <v>126</v>
      </c>
    </row>
    <row r="39" spans="1:35" x14ac:dyDescent="0.2">
      <c r="A39" s="56"/>
      <c r="B39" s="6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S39" s="56"/>
      <c r="T39" s="5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x14ac:dyDescent="0.2">
      <c r="A40" s="56" t="s">
        <v>354</v>
      </c>
      <c r="B40" s="32">
        <f t="shared" ref="B40:Q40" si="21">SUM(B19:B39)</f>
        <v>3466</v>
      </c>
      <c r="C40" s="32">
        <f t="shared" si="21"/>
        <v>3052</v>
      </c>
      <c r="D40" s="32">
        <f>SUM(D19:D39)</f>
        <v>3226</v>
      </c>
      <c r="E40" s="32">
        <f t="shared" si="21"/>
        <v>3351</v>
      </c>
      <c r="F40" s="32">
        <f t="shared" si="21"/>
        <v>2019</v>
      </c>
      <c r="G40" s="32">
        <f t="shared" si="21"/>
        <v>3360</v>
      </c>
      <c r="H40" s="32">
        <f t="shared" si="21"/>
        <v>3011</v>
      </c>
      <c r="I40" s="32">
        <f t="shared" si="21"/>
        <v>1347</v>
      </c>
      <c r="J40" s="32">
        <f t="shared" si="21"/>
        <v>2448</v>
      </c>
      <c r="K40" s="32">
        <f t="shared" si="21"/>
        <v>3802</v>
      </c>
      <c r="L40" s="32">
        <f>SUM(L19:L39)</f>
        <v>2103</v>
      </c>
      <c r="M40" s="32">
        <f t="shared" si="21"/>
        <v>3712</v>
      </c>
      <c r="N40" s="32">
        <f t="shared" si="21"/>
        <v>1943</v>
      </c>
      <c r="O40" s="32">
        <f t="shared" si="21"/>
        <v>2608</v>
      </c>
      <c r="P40" s="32">
        <f t="shared" si="21"/>
        <v>2988</v>
      </c>
      <c r="Q40" s="32">
        <f t="shared" si="21"/>
        <v>2537</v>
      </c>
      <c r="S40" s="56" t="s">
        <v>354</v>
      </c>
      <c r="T40" s="32">
        <f>IF(T$4="N","- ",SUM(T19:T39))</f>
        <v>3466</v>
      </c>
      <c r="U40" s="32">
        <f>IF(U$4="N","- ",SUM(U19:U39))</f>
        <v>3052</v>
      </c>
      <c r="V40" s="32">
        <f>IF(V$4="N","- ",SUM(V19:V39))</f>
        <v>3226</v>
      </c>
      <c r="W40" s="32" t="str">
        <f>IF(W$4="N","- ",SUM(W19:W39))</f>
        <v xml:space="preserve">- </v>
      </c>
      <c r="X40" s="32">
        <f t="shared" ref="X40:AI40" si="22">IF(X$4="N","- ",SUM(X19:X39))</f>
        <v>2019</v>
      </c>
      <c r="Y40" s="32">
        <f t="shared" si="22"/>
        <v>3360</v>
      </c>
      <c r="Z40" s="32">
        <f t="shared" si="22"/>
        <v>3011</v>
      </c>
      <c r="AA40" s="32">
        <f t="shared" si="22"/>
        <v>1347</v>
      </c>
      <c r="AB40" s="32">
        <f t="shared" si="22"/>
        <v>2448</v>
      </c>
      <c r="AC40" s="32">
        <f t="shared" si="22"/>
        <v>3802</v>
      </c>
      <c r="AD40" s="32">
        <f t="shared" si="22"/>
        <v>2103</v>
      </c>
      <c r="AE40" s="32">
        <f t="shared" si="22"/>
        <v>3712</v>
      </c>
      <c r="AF40" s="32">
        <f t="shared" si="22"/>
        <v>1943</v>
      </c>
      <c r="AG40" s="32">
        <f t="shared" si="22"/>
        <v>2608</v>
      </c>
      <c r="AH40" s="32">
        <f t="shared" si="22"/>
        <v>2988</v>
      </c>
      <c r="AI40" s="32">
        <f t="shared" si="22"/>
        <v>2537</v>
      </c>
    </row>
    <row r="41" spans="1:35" x14ac:dyDescent="0.2">
      <c r="A41" s="56"/>
      <c r="B41" s="6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S41" s="56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</row>
    <row r="42" spans="1:35" x14ac:dyDescent="0.2">
      <c r="A42" s="56" t="s">
        <v>344</v>
      </c>
      <c r="B42" s="81">
        <f t="shared" ref="B42:Q42" si="23">IF(SUM($A40:$R40)=0,0,COUNTIF($A40:$R40,"&lt;"&amp;B40)+1)</f>
        <v>14</v>
      </c>
      <c r="C42" s="81">
        <f t="shared" si="23"/>
        <v>10</v>
      </c>
      <c r="D42" s="81">
        <f t="shared" si="23"/>
        <v>11</v>
      </c>
      <c r="E42" s="81">
        <f t="shared" si="23"/>
        <v>12</v>
      </c>
      <c r="F42" s="81">
        <f t="shared" si="23"/>
        <v>3</v>
      </c>
      <c r="G42" s="81">
        <f t="shared" si="23"/>
        <v>13</v>
      </c>
      <c r="H42" s="81">
        <f t="shared" si="23"/>
        <v>9</v>
      </c>
      <c r="I42" s="81">
        <f t="shared" si="23"/>
        <v>1</v>
      </c>
      <c r="J42" s="81">
        <f t="shared" si="23"/>
        <v>5</v>
      </c>
      <c r="K42" s="81">
        <f t="shared" si="23"/>
        <v>16</v>
      </c>
      <c r="L42" s="81">
        <f t="shared" si="23"/>
        <v>4</v>
      </c>
      <c r="M42" s="81">
        <f t="shared" si="23"/>
        <v>15</v>
      </c>
      <c r="N42" s="81">
        <f t="shared" si="23"/>
        <v>2</v>
      </c>
      <c r="O42" s="81">
        <f t="shared" si="23"/>
        <v>7</v>
      </c>
      <c r="P42" s="81">
        <f t="shared" si="23"/>
        <v>8</v>
      </c>
      <c r="Q42" s="81">
        <f t="shared" si="23"/>
        <v>6</v>
      </c>
      <c r="S42" s="56" t="s">
        <v>344</v>
      </c>
      <c r="T42" s="81">
        <f t="shared" ref="T42:AI42" si="24">IF(SUM($S40:$AJ40)=0,0,IF(T$4="N","- ",COUNTIF($S40:$AJ40,"&lt;"&amp;T40)+1))</f>
        <v>13</v>
      </c>
      <c r="U42" s="81">
        <f t="shared" si="24"/>
        <v>10</v>
      </c>
      <c r="V42" s="81">
        <f t="shared" si="24"/>
        <v>11</v>
      </c>
      <c r="W42" s="81" t="str">
        <f t="shared" si="24"/>
        <v xml:space="preserve">- </v>
      </c>
      <c r="X42" s="81">
        <f t="shared" si="24"/>
        <v>3</v>
      </c>
      <c r="Y42" s="81">
        <f t="shared" si="24"/>
        <v>12</v>
      </c>
      <c r="Z42" s="81">
        <f t="shared" si="24"/>
        <v>9</v>
      </c>
      <c r="AA42" s="81">
        <f t="shared" si="24"/>
        <v>1</v>
      </c>
      <c r="AB42" s="81">
        <f t="shared" si="24"/>
        <v>5</v>
      </c>
      <c r="AC42" s="81">
        <f t="shared" si="24"/>
        <v>15</v>
      </c>
      <c r="AD42" s="81">
        <f t="shared" si="24"/>
        <v>4</v>
      </c>
      <c r="AE42" s="81">
        <f t="shared" si="24"/>
        <v>14</v>
      </c>
      <c r="AF42" s="81">
        <f t="shared" si="24"/>
        <v>2</v>
      </c>
      <c r="AG42" s="81">
        <f t="shared" si="24"/>
        <v>7</v>
      </c>
      <c r="AH42" s="81">
        <f t="shared" si="24"/>
        <v>8</v>
      </c>
      <c r="AI42" s="81">
        <f t="shared" si="24"/>
        <v>6</v>
      </c>
    </row>
    <row r="43" spans="1:35" x14ac:dyDescent="0.2">
      <c r="A43" s="56"/>
      <c r="B43" s="6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S43" s="56"/>
      <c r="T43" s="61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x14ac:dyDescent="0.2">
      <c r="A44" s="56" t="s">
        <v>209</v>
      </c>
      <c r="B44" s="61"/>
      <c r="C44" s="32"/>
      <c r="D44" s="32"/>
      <c r="E44" s="32"/>
      <c r="F44" s="32">
        <v>182</v>
      </c>
      <c r="G44" s="32"/>
      <c r="H44" s="32"/>
      <c r="I44" s="32">
        <v>106</v>
      </c>
      <c r="J44" s="32"/>
      <c r="K44" s="32"/>
      <c r="L44" s="32"/>
      <c r="M44" s="32"/>
      <c r="N44" s="32"/>
      <c r="O44" s="32"/>
      <c r="P44" s="32"/>
      <c r="Q44" s="32"/>
      <c r="S44" s="56" t="s">
        <v>209</v>
      </c>
      <c r="T44" s="35">
        <f t="shared" ref="T44:AI53" si="25">IF(T$4="N",0,B44)</f>
        <v>0</v>
      </c>
      <c r="U44" s="35">
        <f t="shared" si="25"/>
        <v>0</v>
      </c>
      <c r="V44" s="35">
        <f t="shared" si="25"/>
        <v>0</v>
      </c>
      <c r="W44" s="35">
        <f t="shared" si="25"/>
        <v>0</v>
      </c>
      <c r="X44" s="35">
        <f t="shared" si="25"/>
        <v>182</v>
      </c>
      <c r="Y44" s="35">
        <f t="shared" si="25"/>
        <v>0</v>
      </c>
      <c r="Z44" s="35">
        <f t="shared" si="25"/>
        <v>0</v>
      </c>
      <c r="AA44" s="35">
        <f t="shared" si="25"/>
        <v>106</v>
      </c>
      <c r="AB44" s="35">
        <f t="shared" si="25"/>
        <v>0</v>
      </c>
      <c r="AC44" s="35">
        <f t="shared" si="25"/>
        <v>0</v>
      </c>
      <c r="AD44" s="35">
        <f t="shared" si="25"/>
        <v>0</v>
      </c>
      <c r="AE44" s="35">
        <f t="shared" si="25"/>
        <v>0</v>
      </c>
      <c r="AF44" s="35">
        <f t="shared" si="25"/>
        <v>0</v>
      </c>
      <c r="AG44" s="35">
        <f t="shared" si="25"/>
        <v>0</v>
      </c>
      <c r="AH44" s="35">
        <f t="shared" si="25"/>
        <v>0</v>
      </c>
      <c r="AI44" s="35">
        <f t="shared" si="25"/>
        <v>0</v>
      </c>
    </row>
    <row r="45" spans="1:35" x14ac:dyDescent="0.2">
      <c r="A45" s="56" t="s">
        <v>256</v>
      </c>
      <c r="B45" s="61"/>
      <c r="C45" s="32"/>
      <c r="D45" s="32"/>
      <c r="E45" s="32"/>
      <c r="F45" s="32"/>
      <c r="G45" s="32"/>
      <c r="H45" s="32"/>
      <c r="I45" s="32">
        <v>145</v>
      </c>
      <c r="J45" s="32"/>
      <c r="K45" s="32"/>
      <c r="L45" s="32"/>
      <c r="M45" s="32"/>
      <c r="N45" s="32"/>
      <c r="O45" s="32"/>
      <c r="P45" s="32"/>
      <c r="Q45" s="32"/>
      <c r="S45" s="56" t="s">
        <v>256</v>
      </c>
      <c r="T45" s="35">
        <f t="shared" si="25"/>
        <v>0</v>
      </c>
      <c r="U45" s="35">
        <f t="shared" si="25"/>
        <v>0</v>
      </c>
      <c r="V45" s="35">
        <f t="shared" si="25"/>
        <v>0</v>
      </c>
      <c r="W45" s="35">
        <f t="shared" si="25"/>
        <v>0</v>
      </c>
      <c r="X45" s="35">
        <f t="shared" si="25"/>
        <v>0</v>
      </c>
      <c r="Y45" s="35">
        <f t="shared" si="25"/>
        <v>0</v>
      </c>
      <c r="Z45" s="35">
        <f t="shared" si="25"/>
        <v>0</v>
      </c>
      <c r="AA45" s="35">
        <f t="shared" si="25"/>
        <v>145</v>
      </c>
      <c r="AB45" s="35">
        <f t="shared" si="25"/>
        <v>0</v>
      </c>
      <c r="AC45" s="35">
        <f t="shared" si="25"/>
        <v>0</v>
      </c>
      <c r="AD45" s="35">
        <f t="shared" si="25"/>
        <v>0</v>
      </c>
      <c r="AE45" s="35">
        <f t="shared" si="25"/>
        <v>0</v>
      </c>
      <c r="AF45" s="35">
        <f t="shared" si="25"/>
        <v>0</v>
      </c>
      <c r="AG45" s="35">
        <f t="shared" si="25"/>
        <v>0</v>
      </c>
      <c r="AH45" s="35">
        <f t="shared" si="25"/>
        <v>0</v>
      </c>
      <c r="AI45" s="35">
        <f t="shared" si="25"/>
        <v>0</v>
      </c>
    </row>
    <row r="46" spans="1:35" x14ac:dyDescent="0.2">
      <c r="A46" s="56" t="s">
        <v>317</v>
      </c>
      <c r="B46" s="61"/>
      <c r="C46" s="32"/>
      <c r="D46" s="32"/>
      <c r="E46" s="32"/>
      <c r="F46" s="32"/>
      <c r="G46" s="32"/>
      <c r="H46" s="32"/>
      <c r="I46" s="32">
        <v>199</v>
      </c>
      <c r="J46" s="32"/>
      <c r="K46" s="32"/>
      <c r="L46" s="32"/>
      <c r="M46" s="32"/>
      <c r="N46" s="32"/>
      <c r="O46" s="32"/>
      <c r="P46" s="32"/>
      <c r="Q46" s="32"/>
      <c r="S46" s="56" t="s">
        <v>317</v>
      </c>
      <c r="T46" s="35">
        <f t="shared" si="25"/>
        <v>0</v>
      </c>
      <c r="U46" s="35">
        <f t="shared" si="25"/>
        <v>0</v>
      </c>
      <c r="V46" s="35">
        <f t="shared" si="25"/>
        <v>0</v>
      </c>
      <c r="W46" s="35">
        <f t="shared" si="25"/>
        <v>0</v>
      </c>
      <c r="X46" s="35">
        <f t="shared" si="25"/>
        <v>0</v>
      </c>
      <c r="Y46" s="35">
        <f t="shared" si="25"/>
        <v>0</v>
      </c>
      <c r="Z46" s="35">
        <f t="shared" si="25"/>
        <v>0</v>
      </c>
      <c r="AA46" s="35">
        <f t="shared" si="25"/>
        <v>199</v>
      </c>
      <c r="AB46" s="35">
        <f t="shared" si="25"/>
        <v>0</v>
      </c>
      <c r="AC46" s="35">
        <f t="shared" si="25"/>
        <v>0</v>
      </c>
      <c r="AD46" s="35">
        <f t="shared" si="25"/>
        <v>0</v>
      </c>
      <c r="AE46" s="35">
        <f t="shared" si="25"/>
        <v>0</v>
      </c>
      <c r="AF46" s="35">
        <f t="shared" si="25"/>
        <v>0</v>
      </c>
      <c r="AG46" s="35">
        <f t="shared" si="25"/>
        <v>0</v>
      </c>
      <c r="AH46" s="35">
        <f t="shared" si="25"/>
        <v>0</v>
      </c>
      <c r="AI46" s="35">
        <f t="shared" si="25"/>
        <v>0</v>
      </c>
    </row>
    <row r="47" spans="1:35" x14ac:dyDescent="0.2">
      <c r="A47" s="56" t="s">
        <v>813</v>
      </c>
      <c r="B47" s="6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S47" s="56" t="s">
        <v>813</v>
      </c>
      <c r="T47" s="35">
        <f t="shared" si="25"/>
        <v>0</v>
      </c>
      <c r="U47" s="35">
        <f t="shared" si="25"/>
        <v>0</v>
      </c>
      <c r="V47" s="35">
        <f t="shared" si="25"/>
        <v>0</v>
      </c>
      <c r="W47" s="35">
        <f t="shared" si="25"/>
        <v>0</v>
      </c>
      <c r="X47" s="35">
        <f t="shared" si="25"/>
        <v>0</v>
      </c>
      <c r="Y47" s="35">
        <f t="shared" si="25"/>
        <v>0</v>
      </c>
      <c r="Z47" s="35">
        <f t="shared" si="25"/>
        <v>0</v>
      </c>
      <c r="AA47" s="35">
        <f t="shared" si="25"/>
        <v>0</v>
      </c>
      <c r="AB47" s="35">
        <f t="shared" si="25"/>
        <v>0</v>
      </c>
      <c r="AC47" s="35">
        <f t="shared" si="25"/>
        <v>0</v>
      </c>
      <c r="AD47" s="35">
        <f t="shared" si="25"/>
        <v>0</v>
      </c>
      <c r="AE47" s="35">
        <f t="shared" si="25"/>
        <v>0</v>
      </c>
      <c r="AF47" s="35">
        <f t="shared" si="25"/>
        <v>0</v>
      </c>
      <c r="AG47" s="35">
        <f t="shared" si="25"/>
        <v>0</v>
      </c>
      <c r="AH47" s="35">
        <f t="shared" si="25"/>
        <v>0</v>
      </c>
      <c r="AI47" s="35">
        <f t="shared" si="25"/>
        <v>0</v>
      </c>
    </row>
    <row r="48" spans="1:35" x14ac:dyDescent="0.2">
      <c r="A48" s="56" t="s">
        <v>814</v>
      </c>
      <c r="B48" s="6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S48" s="56" t="s">
        <v>814</v>
      </c>
      <c r="T48" s="35">
        <f t="shared" si="25"/>
        <v>0</v>
      </c>
      <c r="U48" s="35">
        <f t="shared" si="25"/>
        <v>0</v>
      </c>
      <c r="V48" s="35">
        <f t="shared" si="25"/>
        <v>0</v>
      </c>
      <c r="W48" s="35">
        <f t="shared" si="25"/>
        <v>0</v>
      </c>
      <c r="X48" s="35">
        <f t="shared" si="25"/>
        <v>0</v>
      </c>
      <c r="Y48" s="35">
        <f t="shared" si="25"/>
        <v>0</v>
      </c>
      <c r="Z48" s="35">
        <f t="shared" si="25"/>
        <v>0</v>
      </c>
      <c r="AA48" s="35">
        <f t="shared" si="25"/>
        <v>0</v>
      </c>
      <c r="AB48" s="35">
        <f t="shared" si="25"/>
        <v>0</v>
      </c>
      <c r="AC48" s="35">
        <f t="shared" si="25"/>
        <v>0</v>
      </c>
      <c r="AD48" s="35">
        <f t="shared" si="25"/>
        <v>0</v>
      </c>
      <c r="AE48" s="35">
        <f t="shared" si="25"/>
        <v>0</v>
      </c>
      <c r="AF48" s="35">
        <f t="shared" si="25"/>
        <v>0</v>
      </c>
      <c r="AG48" s="35">
        <f t="shared" si="25"/>
        <v>0</v>
      </c>
      <c r="AH48" s="35">
        <f t="shared" si="25"/>
        <v>0</v>
      </c>
      <c r="AI48" s="35">
        <f t="shared" si="25"/>
        <v>0</v>
      </c>
    </row>
    <row r="49" spans="1:37" x14ac:dyDescent="0.2">
      <c r="A49" s="56" t="s">
        <v>815</v>
      </c>
      <c r="B49" s="6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S49" s="56" t="s">
        <v>815</v>
      </c>
      <c r="T49" s="35">
        <f t="shared" si="25"/>
        <v>0</v>
      </c>
      <c r="U49" s="35">
        <f t="shared" si="25"/>
        <v>0</v>
      </c>
      <c r="V49" s="35">
        <f t="shared" si="25"/>
        <v>0</v>
      </c>
      <c r="W49" s="35">
        <f t="shared" si="25"/>
        <v>0</v>
      </c>
      <c r="X49" s="35">
        <f t="shared" si="25"/>
        <v>0</v>
      </c>
      <c r="Y49" s="35">
        <f t="shared" si="25"/>
        <v>0</v>
      </c>
      <c r="Z49" s="35">
        <f t="shared" si="25"/>
        <v>0</v>
      </c>
      <c r="AA49" s="35">
        <f t="shared" si="25"/>
        <v>0</v>
      </c>
      <c r="AB49" s="35">
        <f t="shared" si="25"/>
        <v>0</v>
      </c>
      <c r="AC49" s="35">
        <f t="shared" si="25"/>
        <v>0</v>
      </c>
      <c r="AD49" s="35">
        <f t="shared" si="25"/>
        <v>0</v>
      </c>
      <c r="AE49" s="35">
        <f t="shared" si="25"/>
        <v>0</v>
      </c>
      <c r="AF49" s="35">
        <f t="shared" si="25"/>
        <v>0</v>
      </c>
      <c r="AG49" s="35">
        <f t="shared" si="25"/>
        <v>0</v>
      </c>
      <c r="AH49" s="35">
        <f t="shared" si="25"/>
        <v>0</v>
      </c>
      <c r="AI49" s="35">
        <f t="shared" si="25"/>
        <v>0</v>
      </c>
    </row>
    <row r="50" spans="1:37" x14ac:dyDescent="0.2">
      <c r="A50" s="56" t="s">
        <v>141</v>
      </c>
      <c r="B50" s="61"/>
      <c r="C50" s="32"/>
      <c r="D50" s="32"/>
      <c r="E50" s="32"/>
      <c r="F50" s="32">
        <v>130</v>
      </c>
      <c r="G50" s="32"/>
      <c r="H50" s="32">
        <v>55</v>
      </c>
      <c r="I50" s="32">
        <v>107</v>
      </c>
      <c r="J50" s="32"/>
      <c r="K50" s="32"/>
      <c r="L50" s="32">
        <v>133</v>
      </c>
      <c r="M50" s="32"/>
      <c r="N50" s="32">
        <v>168</v>
      </c>
      <c r="O50" s="32"/>
      <c r="P50" s="32">
        <v>125</v>
      </c>
      <c r="Q50" s="32">
        <v>193</v>
      </c>
      <c r="S50" s="56" t="s">
        <v>141</v>
      </c>
      <c r="T50" s="35">
        <f t="shared" si="25"/>
        <v>0</v>
      </c>
      <c r="U50" s="35">
        <f t="shared" si="25"/>
        <v>0</v>
      </c>
      <c r="V50" s="35">
        <f t="shared" si="25"/>
        <v>0</v>
      </c>
      <c r="W50" s="35">
        <f t="shared" si="25"/>
        <v>0</v>
      </c>
      <c r="X50" s="35">
        <f t="shared" si="25"/>
        <v>130</v>
      </c>
      <c r="Y50" s="35">
        <f t="shared" si="25"/>
        <v>0</v>
      </c>
      <c r="Z50" s="35">
        <f t="shared" si="25"/>
        <v>55</v>
      </c>
      <c r="AA50" s="35">
        <f t="shared" si="25"/>
        <v>107</v>
      </c>
      <c r="AB50" s="35">
        <f t="shared" si="25"/>
        <v>0</v>
      </c>
      <c r="AC50" s="35">
        <f t="shared" si="25"/>
        <v>0</v>
      </c>
      <c r="AD50" s="35">
        <f t="shared" si="25"/>
        <v>133</v>
      </c>
      <c r="AE50" s="35">
        <f t="shared" si="25"/>
        <v>0</v>
      </c>
      <c r="AF50" s="35">
        <f t="shared" si="25"/>
        <v>168</v>
      </c>
      <c r="AG50" s="35">
        <f t="shared" si="25"/>
        <v>0</v>
      </c>
      <c r="AH50" s="35">
        <f t="shared" si="25"/>
        <v>125</v>
      </c>
      <c r="AI50" s="35">
        <f t="shared" si="25"/>
        <v>193</v>
      </c>
    </row>
    <row r="51" spans="1:37" x14ac:dyDescent="0.2">
      <c r="A51" s="56" t="s">
        <v>246</v>
      </c>
      <c r="B51" s="61"/>
      <c r="C51" s="32"/>
      <c r="D51" s="32"/>
      <c r="E51" s="32"/>
      <c r="F51" s="32"/>
      <c r="G51" s="32"/>
      <c r="H51" s="32">
        <v>161</v>
      </c>
      <c r="I51" s="32">
        <v>138</v>
      </c>
      <c r="J51" s="32"/>
      <c r="K51" s="32"/>
      <c r="L51" s="32"/>
      <c r="M51" s="32"/>
      <c r="N51" s="32">
        <v>187</v>
      </c>
      <c r="O51" s="32"/>
      <c r="P51" s="32"/>
      <c r="Q51" s="32"/>
      <c r="S51" s="56" t="s">
        <v>246</v>
      </c>
      <c r="T51" s="35">
        <f t="shared" si="25"/>
        <v>0</v>
      </c>
      <c r="U51" s="35">
        <f t="shared" si="25"/>
        <v>0</v>
      </c>
      <c r="V51" s="35">
        <f t="shared" si="25"/>
        <v>0</v>
      </c>
      <c r="W51" s="35">
        <f t="shared" si="25"/>
        <v>0</v>
      </c>
      <c r="X51" s="35">
        <f t="shared" si="25"/>
        <v>0</v>
      </c>
      <c r="Y51" s="35">
        <f t="shared" si="25"/>
        <v>0</v>
      </c>
      <c r="Z51" s="35">
        <f t="shared" si="25"/>
        <v>161</v>
      </c>
      <c r="AA51" s="35">
        <f t="shared" si="25"/>
        <v>138</v>
      </c>
      <c r="AB51" s="35">
        <f t="shared" si="25"/>
        <v>0</v>
      </c>
      <c r="AC51" s="35">
        <f t="shared" si="25"/>
        <v>0</v>
      </c>
      <c r="AD51" s="35">
        <f t="shared" si="25"/>
        <v>0</v>
      </c>
      <c r="AE51" s="35">
        <f t="shared" si="25"/>
        <v>0</v>
      </c>
      <c r="AF51" s="35">
        <f t="shared" si="25"/>
        <v>187</v>
      </c>
      <c r="AG51" s="35">
        <f t="shared" si="25"/>
        <v>0</v>
      </c>
      <c r="AH51" s="35">
        <f t="shared" si="25"/>
        <v>0</v>
      </c>
      <c r="AI51" s="35">
        <f t="shared" si="25"/>
        <v>0</v>
      </c>
    </row>
    <row r="52" spans="1:37" x14ac:dyDescent="0.2">
      <c r="A52" s="56" t="s">
        <v>253</v>
      </c>
      <c r="B52" s="61"/>
      <c r="C52" s="32"/>
      <c r="D52" s="32"/>
      <c r="E52" s="32"/>
      <c r="F52" s="32"/>
      <c r="G52" s="32"/>
      <c r="H52" s="32">
        <v>198</v>
      </c>
      <c r="I52" s="32">
        <v>143</v>
      </c>
      <c r="J52" s="32"/>
      <c r="K52" s="32"/>
      <c r="L52" s="32"/>
      <c r="M52" s="32"/>
      <c r="N52" s="32">
        <v>191</v>
      </c>
      <c r="O52" s="32"/>
      <c r="P52" s="32"/>
      <c r="Q52" s="32"/>
      <c r="S52" s="56" t="s">
        <v>253</v>
      </c>
      <c r="T52" s="35">
        <f t="shared" si="25"/>
        <v>0</v>
      </c>
      <c r="U52" s="35">
        <f t="shared" si="25"/>
        <v>0</v>
      </c>
      <c r="V52" s="35">
        <f t="shared" si="25"/>
        <v>0</v>
      </c>
      <c r="W52" s="35">
        <f t="shared" si="25"/>
        <v>0</v>
      </c>
      <c r="X52" s="35">
        <f t="shared" si="25"/>
        <v>0</v>
      </c>
      <c r="Y52" s="35">
        <f t="shared" si="25"/>
        <v>0</v>
      </c>
      <c r="Z52" s="35">
        <f t="shared" si="25"/>
        <v>198</v>
      </c>
      <c r="AA52" s="35">
        <f t="shared" si="25"/>
        <v>143</v>
      </c>
      <c r="AB52" s="35">
        <f t="shared" si="25"/>
        <v>0</v>
      </c>
      <c r="AC52" s="35">
        <f t="shared" si="25"/>
        <v>0</v>
      </c>
      <c r="AD52" s="35">
        <f t="shared" si="25"/>
        <v>0</v>
      </c>
      <c r="AE52" s="35">
        <f t="shared" si="25"/>
        <v>0</v>
      </c>
      <c r="AF52" s="35">
        <f t="shared" si="25"/>
        <v>191</v>
      </c>
      <c r="AG52" s="35">
        <f t="shared" si="25"/>
        <v>0</v>
      </c>
      <c r="AH52" s="35">
        <f t="shared" si="25"/>
        <v>0</v>
      </c>
      <c r="AI52" s="35">
        <f t="shared" si="25"/>
        <v>0</v>
      </c>
    </row>
    <row r="53" spans="1:37" x14ac:dyDescent="0.2">
      <c r="A53" s="56" t="s">
        <v>286</v>
      </c>
      <c r="B53" s="61"/>
      <c r="C53" s="32"/>
      <c r="D53" s="32"/>
      <c r="E53" s="32"/>
      <c r="F53" s="32"/>
      <c r="G53" s="32"/>
      <c r="H53" s="32"/>
      <c r="I53" s="32">
        <v>174</v>
      </c>
      <c r="J53" s="32"/>
      <c r="K53" s="32"/>
      <c r="L53" s="32"/>
      <c r="M53" s="32"/>
      <c r="N53" s="32">
        <v>192</v>
      </c>
      <c r="O53" s="32"/>
      <c r="P53" s="32"/>
      <c r="Q53" s="32"/>
      <c r="S53" s="56" t="s">
        <v>286</v>
      </c>
      <c r="T53" s="35">
        <f t="shared" si="25"/>
        <v>0</v>
      </c>
      <c r="U53" s="35">
        <f t="shared" si="25"/>
        <v>0</v>
      </c>
      <c r="V53" s="35">
        <f t="shared" si="25"/>
        <v>0</v>
      </c>
      <c r="W53" s="35">
        <f t="shared" si="25"/>
        <v>0</v>
      </c>
      <c r="X53" s="35">
        <f t="shared" si="25"/>
        <v>0</v>
      </c>
      <c r="Y53" s="35">
        <f t="shared" si="25"/>
        <v>0</v>
      </c>
      <c r="Z53" s="35">
        <f t="shared" si="25"/>
        <v>0</v>
      </c>
      <c r="AA53" s="35">
        <f t="shared" si="25"/>
        <v>174</v>
      </c>
      <c r="AB53" s="35">
        <f t="shared" si="25"/>
        <v>0</v>
      </c>
      <c r="AC53" s="35">
        <f t="shared" si="25"/>
        <v>0</v>
      </c>
      <c r="AD53" s="35">
        <f t="shared" si="25"/>
        <v>0</v>
      </c>
      <c r="AE53" s="35">
        <f t="shared" si="25"/>
        <v>0</v>
      </c>
      <c r="AF53" s="35">
        <f t="shared" si="25"/>
        <v>192</v>
      </c>
      <c r="AG53" s="35">
        <f t="shared" si="25"/>
        <v>0</v>
      </c>
      <c r="AH53" s="35">
        <f t="shared" si="25"/>
        <v>0</v>
      </c>
      <c r="AI53" s="35">
        <f t="shared" si="25"/>
        <v>0</v>
      </c>
    </row>
    <row r="54" spans="1:37" x14ac:dyDescent="0.2">
      <c r="A54" s="56"/>
      <c r="B54" s="6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S54" s="56"/>
      <c r="T54" s="61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7" ht="15" x14ac:dyDescent="0.25">
      <c r="A55" s="94" t="s">
        <v>816</v>
      </c>
      <c r="B55" s="32">
        <f t="shared" ref="B55:Q55" ca="1" si="26">OFFSET(B107,ROW(B56)-ROW(B16)+1,0)</f>
        <v>36</v>
      </c>
      <c r="C55" s="32">
        <f t="shared" ca="1" si="26"/>
        <v>50</v>
      </c>
      <c r="D55" s="32">
        <f t="shared" ca="1" si="26"/>
        <v>46</v>
      </c>
      <c r="E55" s="32">
        <f t="shared" ca="1" si="26"/>
        <v>58</v>
      </c>
      <c r="F55" s="32">
        <f t="shared" ca="1" si="26"/>
        <v>9</v>
      </c>
      <c r="G55" s="32">
        <f t="shared" ca="1" si="26"/>
        <v>19</v>
      </c>
      <c r="H55" s="32">
        <f t="shared" ca="1" si="26"/>
        <v>21</v>
      </c>
      <c r="I55" s="32">
        <f t="shared" ca="1" si="26"/>
        <v>21</v>
      </c>
      <c r="J55" s="32">
        <f t="shared" ca="1" si="26"/>
        <v>35</v>
      </c>
      <c r="K55" s="32">
        <f t="shared" ca="1" si="26"/>
        <v>58</v>
      </c>
      <c r="L55" s="32">
        <f t="shared" ca="1" si="26"/>
        <v>6</v>
      </c>
      <c r="M55" s="32">
        <f t="shared" ca="1" si="26"/>
        <v>60</v>
      </c>
      <c r="N55" s="32">
        <f t="shared" ca="1" si="26"/>
        <v>12</v>
      </c>
      <c r="O55" s="32">
        <f t="shared" ca="1" si="26"/>
        <v>37</v>
      </c>
      <c r="P55" s="32">
        <f t="shared" ca="1" si="26"/>
        <v>30</v>
      </c>
      <c r="Q55" s="32">
        <f t="shared" ca="1" si="26"/>
        <v>46</v>
      </c>
      <c r="R55" s="27"/>
      <c r="S55" s="94" t="s">
        <v>816</v>
      </c>
      <c r="T55" s="32">
        <f t="shared" ref="T55:AI55" ca="1" si="27">OFFSET(T107,ROW(T56)-ROW(T16)+1,0)</f>
        <v>36</v>
      </c>
      <c r="U55" s="32">
        <f t="shared" ca="1" si="27"/>
        <v>49</v>
      </c>
      <c r="V55" s="32">
        <f t="shared" ca="1" si="27"/>
        <v>46</v>
      </c>
      <c r="W55" s="32" t="str">
        <f t="shared" ca="1" si="27"/>
        <v xml:space="preserve">- </v>
      </c>
      <c r="X55" s="32">
        <f t="shared" ca="1" si="27"/>
        <v>9</v>
      </c>
      <c r="Y55" s="32">
        <f t="shared" ca="1" si="27"/>
        <v>19</v>
      </c>
      <c r="Z55" s="32">
        <f t="shared" ca="1" si="27"/>
        <v>21</v>
      </c>
      <c r="AA55" s="32">
        <f t="shared" ca="1" si="27"/>
        <v>21</v>
      </c>
      <c r="AB55" s="32">
        <f t="shared" ca="1" si="27"/>
        <v>35</v>
      </c>
      <c r="AC55" s="32">
        <f t="shared" ca="1" si="27"/>
        <v>56</v>
      </c>
      <c r="AD55" s="32">
        <f t="shared" ca="1" si="27"/>
        <v>6</v>
      </c>
      <c r="AE55" s="32">
        <f t="shared" ca="1" si="27"/>
        <v>58</v>
      </c>
      <c r="AF55" s="32">
        <f t="shared" ca="1" si="27"/>
        <v>12</v>
      </c>
      <c r="AG55" s="32">
        <f t="shared" ca="1" si="27"/>
        <v>36</v>
      </c>
      <c r="AH55" s="32">
        <f t="shared" ca="1" si="27"/>
        <v>30</v>
      </c>
      <c r="AI55" s="32">
        <f t="shared" ca="1" si="27"/>
        <v>46</v>
      </c>
    </row>
    <row r="56" spans="1:37" x14ac:dyDescent="0.2">
      <c r="A56" s="56" t="s">
        <v>817</v>
      </c>
      <c r="B56" s="32">
        <f ca="1">B42+B55</f>
        <v>50</v>
      </c>
      <c r="C56" s="32">
        <f t="shared" ref="C56:Q56" ca="1" si="28">C42+C55</f>
        <v>60</v>
      </c>
      <c r="D56" s="32">
        <f ca="1">D42+D55</f>
        <v>57</v>
      </c>
      <c r="E56" s="32">
        <f t="shared" ca="1" si="28"/>
        <v>70</v>
      </c>
      <c r="F56" s="32">
        <f t="shared" ca="1" si="28"/>
        <v>12</v>
      </c>
      <c r="G56" s="32">
        <f t="shared" ca="1" si="28"/>
        <v>32</v>
      </c>
      <c r="H56" s="32">
        <f t="shared" ca="1" si="28"/>
        <v>30</v>
      </c>
      <c r="I56" s="32">
        <f t="shared" ca="1" si="28"/>
        <v>22</v>
      </c>
      <c r="J56" s="32">
        <f t="shared" ca="1" si="28"/>
        <v>40</v>
      </c>
      <c r="K56" s="32">
        <f t="shared" ca="1" si="28"/>
        <v>74</v>
      </c>
      <c r="L56" s="32">
        <f ca="1">L42+L55</f>
        <v>10</v>
      </c>
      <c r="M56" s="32">
        <f t="shared" ca="1" si="28"/>
        <v>75</v>
      </c>
      <c r="N56" s="32">
        <f t="shared" ca="1" si="28"/>
        <v>14</v>
      </c>
      <c r="O56" s="32">
        <f t="shared" ca="1" si="28"/>
        <v>44</v>
      </c>
      <c r="P56" s="32">
        <f t="shared" ca="1" si="28"/>
        <v>38</v>
      </c>
      <c r="Q56" s="32">
        <f t="shared" ca="1" si="28"/>
        <v>52</v>
      </c>
      <c r="S56" s="56" t="s">
        <v>817</v>
      </c>
      <c r="T56" s="32">
        <f ca="1">IF(T$4="N","- ",T42+T55)</f>
        <v>49</v>
      </c>
      <c r="U56" s="32">
        <f ca="1">IF(U$4="N","- ",U42+U55)</f>
        <v>59</v>
      </c>
      <c r="V56" s="32">
        <f ca="1">IF(V$4="N","- ",V42+V55)</f>
        <v>57</v>
      </c>
      <c r="W56" s="32" t="str">
        <f>IF(W$4="N","- ",W42+W55)</f>
        <v xml:space="preserve">- </v>
      </c>
      <c r="X56" s="32">
        <f t="shared" ref="X56:AI56" ca="1" si="29">IF(X$4="N","- ",X42+X55)</f>
        <v>12</v>
      </c>
      <c r="Y56" s="32">
        <f t="shared" ca="1" si="29"/>
        <v>31</v>
      </c>
      <c r="Z56" s="32">
        <f t="shared" ca="1" si="29"/>
        <v>30</v>
      </c>
      <c r="AA56" s="32">
        <f t="shared" ca="1" si="29"/>
        <v>22</v>
      </c>
      <c r="AB56" s="32">
        <f t="shared" ca="1" si="29"/>
        <v>40</v>
      </c>
      <c r="AC56" s="32">
        <f t="shared" ca="1" si="29"/>
        <v>71</v>
      </c>
      <c r="AD56" s="32">
        <f t="shared" ca="1" si="29"/>
        <v>10</v>
      </c>
      <c r="AE56" s="32">
        <f t="shared" ca="1" si="29"/>
        <v>72</v>
      </c>
      <c r="AF56" s="32">
        <f t="shared" ca="1" si="29"/>
        <v>14</v>
      </c>
      <c r="AG56" s="32">
        <f t="shared" ca="1" si="29"/>
        <v>43</v>
      </c>
      <c r="AH56" s="32">
        <f t="shared" ca="1" si="29"/>
        <v>38</v>
      </c>
      <c r="AI56" s="32">
        <f t="shared" ca="1" si="29"/>
        <v>52</v>
      </c>
    </row>
    <row r="57" spans="1:37" x14ac:dyDescent="0.2">
      <c r="A57" s="56" t="s">
        <v>818</v>
      </c>
      <c r="B57" s="81">
        <f t="shared" ref="B57:Q57" ca="1" si="30">COUNTIF($A56:$R56,"&lt;"&amp;B56)+1</f>
        <v>10</v>
      </c>
      <c r="C57" s="81">
        <f t="shared" ca="1" si="30"/>
        <v>13</v>
      </c>
      <c r="D57" s="81">
        <f t="shared" ca="1" si="30"/>
        <v>12</v>
      </c>
      <c r="E57" s="81">
        <f t="shared" ca="1" si="30"/>
        <v>14</v>
      </c>
      <c r="F57" s="81">
        <f t="shared" ca="1" si="30"/>
        <v>2</v>
      </c>
      <c r="G57" s="81">
        <f t="shared" ca="1" si="30"/>
        <v>6</v>
      </c>
      <c r="H57" s="81">
        <f t="shared" ca="1" si="30"/>
        <v>5</v>
      </c>
      <c r="I57" s="81">
        <f t="shared" ca="1" si="30"/>
        <v>4</v>
      </c>
      <c r="J57" s="81">
        <f t="shared" ca="1" si="30"/>
        <v>8</v>
      </c>
      <c r="K57" s="81">
        <f t="shared" ca="1" si="30"/>
        <v>15</v>
      </c>
      <c r="L57" s="81">
        <f t="shared" ca="1" si="30"/>
        <v>1</v>
      </c>
      <c r="M57" s="81">
        <f t="shared" ca="1" si="30"/>
        <v>16</v>
      </c>
      <c r="N57" s="81">
        <f t="shared" ca="1" si="30"/>
        <v>3</v>
      </c>
      <c r="O57" s="81">
        <f t="shared" ca="1" si="30"/>
        <v>9</v>
      </c>
      <c r="P57" s="81">
        <f t="shared" ca="1" si="30"/>
        <v>7</v>
      </c>
      <c r="Q57" s="81">
        <f t="shared" ca="1" si="30"/>
        <v>11</v>
      </c>
      <c r="S57" s="56" t="s">
        <v>818</v>
      </c>
      <c r="T57" s="81">
        <f t="shared" ref="T57:AI57" ca="1" si="31">IF(T$4="N","- ",COUNTIF($S56:$AJ56,"&lt;"&amp;T56)+1)</f>
        <v>10</v>
      </c>
      <c r="U57" s="81">
        <f t="shared" ca="1" si="31"/>
        <v>13</v>
      </c>
      <c r="V57" s="81">
        <f t="shared" ca="1" si="31"/>
        <v>12</v>
      </c>
      <c r="W57" s="81" t="str">
        <f t="shared" si="31"/>
        <v xml:space="preserve">- </v>
      </c>
      <c r="X57" s="81">
        <f t="shared" ca="1" si="31"/>
        <v>2</v>
      </c>
      <c r="Y57" s="81">
        <f t="shared" ca="1" si="31"/>
        <v>6</v>
      </c>
      <c r="Z57" s="81">
        <f t="shared" ca="1" si="31"/>
        <v>5</v>
      </c>
      <c r="AA57" s="81">
        <f t="shared" ca="1" si="31"/>
        <v>4</v>
      </c>
      <c r="AB57" s="81">
        <f t="shared" ca="1" si="31"/>
        <v>8</v>
      </c>
      <c r="AC57" s="81">
        <f t="shared" ca="1" si="31"/>
        <v>14</v>
      </c>
      <c r="AD57" s="81">
        <f t="shared" ca="1" si="31"/>
        <v>1</v>
      </c>
      <c r="AE57" s="81">
        <f t="shared" ca="1" si="31"/>
        <v>15</v>
      </c>
      <c r="AF57" s="81">
        <f t="shared" ca="1" si="31"/>
        <v>3</v>
      </c>
      <c r="AG57" s="81">
        <f t="shared" ca="1" si="31"/>
        <v>9</v>
      </c>
      <c r="AH57" s="81">
        <f t="shared" ca="1" si="31"/>
        <v>7</v>
      </c>
      <c r="AI57" s="81">
        <f t="shared" ca="1" si="31"/>
        <v>11</v>
      </c>
    </row>
    <row r="58" spans="1:37" x14ac:dyDescent="0.2">
      <c r="A58" s="56" t="s">
        <v>819</v>
      </c>
      <c r="B58" s="81">
        <f ca="1">IF(COUNTIF($A57:$R57,B57)&gt;1,"Joint",0)</f>
        <v>0</v>
      </c>
      <c r="C58" s="81">
        <f t="shared" ref="C58:Q58" ca="1" si="32">IF(COUNTIF($A57:$R57,C57)&gt;1,"Joint",0)</f>
        <v>0</v>
      </c>
      <c r="D58" s="81">
        <f t="shared" ca="1" si="32"/>
        <v>0</v>
      </c>
      <c r="E58" s="81">
        <f t="shared" ca="1" si="32"/>
        <v>0</v>
      </c>
      <c r="F58" s="81">
        <f t="shared" ca="1" si="32"/>
        <v>0</v>
      </c>
      <c r="G58" s="81">
        <f t="shared" ca="1" si="32"/>
        <v>0</v>
      </c>
      <c r="H58" s="81">
        <f t="shared" ca="1" si="32"/>
        <v>0</v>
      </c>
      <c r="I58" s="81">
        <f t="shared" ca="1" si="32"/>
        <v>0</v>
      </c>
      <c r="J58" s="81">
        <f t="shared" ca="1" si="32"/>
        <v>0</v>
      </c>
      <c r="K58" s="81">
        <f t="shared" ca="1" si="32"/>
        <v>0</v>
      </c>
      <c r="L58" s="81">
        <f t="shared" ca="1" si="32"/>
        <v>0</v>
      </c>
      <c r="M58" s="81">
        <f t="shared" ca="1" si="32"/>
        <v>0</v>
      </c>
      <c r="N58" s="81">
        <f t="shared" ca="1" si="32"/>
        <v>0</v>
      </c>
      <c r="O58" s="81">
        <f t="shared" ca="1" si="32"/>
        <v>0</v>
      </c>
      <c r="P58" s="81">
        <f t="shared" ca="1" si="32"/>
        <v>0</v>
      </c>
      <c r="Q58" s="81">
        <f t="shared" ca="1" si="32"/>
        <v>0</v>
      </c>
      <c r="S58" s="56" t="s">
        <v>819</v>
      </c>
      <c r="T58" s="81">
        <f ca="1">IF(COUNTIF($S57:$AJ57,T57)&gt;1,"Joint",0)</f>
        <v>0</v>
      </c>
      <c r="U58" s="81">
        <f t="shared" ref="U58:AI58" ca="1" si="33">IF(COUNTIF($S57:$AJ57,U57)&gt;1,"Joint",0)</f>
        <v>0</v>
      </c>
      <c r="V58" s="81">
        <f t="shared" ca="1" si="33"/>
        <v>0</v>
      </c>
      <c r="W58" s="81">
        <f t="shared" ca="1" si="33"/>
        <v>0</v>
      </c>
      <c r="X58" s="81">
        <f t="shared" ca="1" si="33"/>
        <v>0</v>
      </c>
      <c r="Y58" s="81">
        <f t="shared" ca="1" si="33"/>
        <v>0</v>
      </c>
      <c r="Z58" s="81">
        <f t="shared" ca="1" si="33"/>
        <v>0</v>
      </c>
      <c r="AA58" s="81">
        <f t="shared" ca="1" si="33"/>
        <v>0</v>
      </c>
      <c r="AB58" s="81">
        <f t="shared" ca="1" si="33"/>
        <v>0</v>
      </c>
      <c r="AC58" s="81">
        <f t="shared" ca="1" si="33"/>
        <v>0</v>
      </c>
      <c r="AD58" s="81">
        <f t="shared" ca="1" si="33"/>
        <v>0</v>
      </c>
      <c r="AE58" s="81">
        <f t="shared" ca="1" si="33"/>
        <v>0</v>
      </c>
      <c r="AF58" s="81">
        <f t="shared" ca="1" si="33"/>
        <v>0</v>
      </c>
      <c r="AG58" s="81">
        <f t="shared" ca="1" si="33"/>
        <v>0</v>
      </c>
      <c r="AH58" s="81">
        <f t="shared" ca="1" si="33"/>
        <v>0</v>
      </c>
      <c r="AI58" s="81">
        <f t="shared" ca="1" si="33"/>
        <v>0</v>
      </c>
    </row>
    <row r="59" spans="1:37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1:37" hidden="1" outlineLevel="1" x14ac:dyDescent="0.2">
      <c r="A60" s="95" t="s">
        <v>820</v>
      </c>
      <c r="B60" s="96">
        <f t="shared" ref="B60:Q60" ca="1" si="34">B56+IF(B85&gt;0,SMALL(B85:B91,1)/100,0)+IF(B86&gt;0,SMALL(B85:B91,2)/1000,0)+IF(B87&gt;0,SMALL(B85:B91,3)/10000,0)+IF(B88&gt;0,SMALL(B85:B91,4)/100000,0)+IF(B89&gt;0,SMALL(B85:B91,5)/1000000,0)</f>
        <v>50.070124</v>
      </c>
      <c r="C60" s="96">
        <f t="shared" ca="1" si="34"/>
        <v>60.112443000000006</v>
      </c>
      <c r="D60" s="96">
        <f t="shared" ca="1" si="34"/>
        <v>57.111234000000003</v>
      </c>
      <c r="E60" s="96">
        <f t="shared" ca="1" si="34"/>
        <v>70.133576000000005</v>
      </c>
      <c r="F60" s="96">
        <f t="shared" ca="1" si="34"/>
        <v>12.022233</v>
      </c>
      <c r="G60" s="96">
        <f t="shared" ca="1" si="34"/>
        <v>32.045563000000008</v>
      </c>
      <c r="H60" s="96">
        <f t="shared" ca="1" si="34"/>
        <v>30.045668999999997</v>
      </c>
      <c r="I60" s="96">
        <f t="shared" ca="1" si="34"/>
        <v>22.011479000000001</v>
      </c>
      <c r="J60" s="96">
        <f t="shared" ca="1" si="34"/>
        <v>40.058900000000001</v>
      </c>
      <c r="K60" s="96">
        <f t="shared" ca="1" si="34"/>
        <v>74.155665999999997</v>
      </c>
      <c r="L60" s="96">
        <f t="shared" ca="1" si="34"/>
        <v>10.011134</v>
      </c>
      <c r="M60" s="96">
        <f t="shared" ca="1" si="34"/>
        <v>75.146675999999985</v>
      </c>
      <c r="N60" s="96">
        <f t="shared" ca="1" si="34"/>
        <v>14.022334000000001</v>
      </c>
      <c r="O60" s="96">
        <f t="shared" ca="1" si="34"/>
        <v>44.067894999999993</v>
      </c>
      <c r="P60" s="96">
        <f t="shared" ca="1" si="34"/>
        <v>38.077788999999996</v>
      </c>
      <c r="Q60" s="96">
        <f t="shared" ca="1" si="34"/>
        <v>52.072232000000007</v>
      </c>
      <c r="S60" s="95" t="s">
        <v>820</v>
      </c>
      <c r="T60" s="97">
        <f t="shared" ref="T60:AI60" ca="1" si="35">IF(T$4="N","N/A",T56+IF(T85&gt;0,SMALL(T85:T91,1)/100,0)+IF(T86&gt;0,SMALL(T85:T91,2)/1000,0)+IF(T87&gt;0,SMALL(T85:T91,3)/10000,0)+IF(T88&gt;0,SMALL(T85:T91,4)/100000,0)+IF(T89&gt;0,SMALL(T85:T91,5)/1000000,0))</f>
        <v>49.070123000000002</v>
      </c>
      <c r="U60" s="97">
        <f t="shared" ca="1" si="35"/>
        <v>59.112343000000003</v>
      </c>
      <c r="V60" s="97">
        <f t="shared" ca="1" si="35"/>
        <v>57.111234000000003</v>
      </c>
      <c r="W60" s="97" t="str">
        <f t="shared" si="35"/>
        <v>N/A</v>
      </c>
      <c r="X60" s="97">
        <f t="shared" ca="1" si="35"/>
        <v>12.022233</v>
      </c>
      <c r="Y60" s="97">
        <f t="shared" ca="1" si="35"/>
        <v>31.045562</v>
      </c>
      <c r="Z60" s="97">
        <f t="shared" ca="1" si="35"/>
        <v>30.045668999999997</v>
      </c>
      <c r="AA60" s="97">
        <f t="shared" ca="1" si="35"/>
        <v>22.011479000000001</v>
      </c>
      <c r="AB60" s="97">
        <f t="shared" ca="1" si="35"/>
        <v>40.058900000000001</v>
      </c>
      <c r="AC60" s="97">
        <f t="shared" ca="1" si="35"/>
        <v>71.145565000000005</v>
      </c>
      <c r="AD60" s="97">
        <f t="shared" ca="1" si="35"/>
        <v>10.011134</v>
      </c>
      <c r="AE60" s="97">
        <f t="shared" ca="1" si="35"/>
        <v>72.145664999999994</v>
      </c>
      <c r="AF60" s="97">
        <f t="shared" ca="1" si="35"/>
        <v>14.022334000000001</v>
      </c>
      <c r="AG60" s="97">
        <f t="shared" ca="1" si="35"/>
        <v>43.067893999999995</v>
      </c>
      <c r="AH60" s="97">
        <f t="shared" ca="1" si="35"/>
        <v>38.077788999999996</v>
      </c>
      <c r="AI60" s="97">
        <f t="shared" ca="1" si="35"/>
        <v>52.072232000000007</v>
      </c>
      <c r="AK60" s="76" t="s">
        <v>821</v>
      </c>
    </row>
    <row r="61" spans="1:37" collapsed="1" x14ac:dyDescent="0.2">
      <c r="B61" s="56" t="str">
        <f>B$3</f>
        <v>A80</v>
      </c>
      <c r="C61" s="56" t="str">
        <f t="shared" ref="C61:Q61" si="36">C$3</f>
        <v>BEX</v>
      </c>
      <c r="D61" s="56" t="str">
        <f t="shared" si="36"/>
        <v>FRONTR</v>
      </c>
      <c r="E61" s="56" t="str">
        <f t="shared" si="36"/>
        <v>CPA</v>
      </c>
      <c r="F61" s="56" t="str">
        <f t="shared" si="36"/>
        <v>CROW</v>
      </c>
      <c r="G61" s="56" t="str">
        <f t="shared" si="36"/>
        <v>EAST/BDY</v>
      </c>
      <c r="H61" s="56" t="str">
        <f t="shared" si="36"/>
        <v>HAIL</v>
      </c>
      <c r="I61" s="56" t="str">
        <f t="shared" si="36"/>
        <v>HR/HAC</v>
      </c>
      <c r="J61" s="56" t="str">
        <f t="shared" si="36"/>
        <v>HTH/UCK</v>
      </c>
      <c r="K61" s="56" t="str">
        <f t="shared" si="36"/>
        <v>HYAC</v>
      </c>
      <c r="L61" s="56" t="str">
        <f t="shared" si="36"/>
        <v>LEW</v>
      </c>
      <c r="M61" s="56" t="str">
        <f t="shared" si="36"/>
        <v>MEAD</v>
      </c>
      <c r="N61" s="56" t="str">
        <f t="shared" si="36"/>
        <v>PSST</v>
      </c>
      <c r="O61" s="56" t="str">
        <f t="shared" si="36"/>
        <v>HEDGE</v>
      </c>
      <c r="P61" s="56" t="str">
        <f t="shared" si="36"/>
        <v>RUNW</v>
      </c>
      <c r="Q61" s="56" t="str">
        <f t="shared" si="36"/>
        <v>WAD</v>
      </c>
      <c r="T61" s="56" t="str">
        <f>T$3</f>
        <v>A80</v>
      </c>
      <c r="U61" s="56" t="str">
        <f t="shared" ref="U61:AI61" si="37">U$3</f>
        <v>BEX</v>
      </c>
      <c r="V61" s="56" t="str">
        <f t="shared" si="37"/>
        <v>FRONTR</v>
      </c>
      <c r="W61" s="56" t="str">
        <f t="shared" si="37"/>
        <v>CPA</v>
      </c>
      <c r="X61" s="56" t="str">
        <f t="shared" si="37"/>
        <v>CROW</v>
      </c>
      <c r="Y61" s="56" t="str">
        <f t="shared" si="37"/>
        <v>EAST/BDY</v>
      </c>
      <c r="Z61" s="56" t="str">
        <f t="shared" si="37"/>
        <v>HAIL</v>
      </c>
      <c r="AA61" s="56" t="str">
        <f t="shared" si="37"/>
        <v>HR/HAC</v>
      </c>
      <c r="AB61" s="56" t="str">
        <f t="shared" si="37"/>
        <v>HTH/UCK</v>
      </c>
      <c r="AC61" s="56" t="str">
        <f t="shared" si="37"/>
        <v>HYAC</v>
      </c>
      <c r="AD61" s="56" t="str">
        <f t="shared" si="37"/>
        <v>LEW</v>
      </c>
      <c r="AE61" s="56" t="str">
        <f t="shared" si="37"/>
        <v>MEAD</v>
      </c>
      <c r="AF61" s="56" t="str">
        <f t="shared" si="37"/>
        <v>PSST</v>
      </c>
      <c r="AG61" s="56" t="str">
        <f t="shared" si="37"/>
        <v>HEDGE</v>
      </c>
      <c r="AH61" s="56" t="str">
        <f t="shared" si="37"/>
        <v>RUNW</v>
      </c>
      <c r="AI61" s="56" t="str">
        <f t="shared" si="37"/>
        <v>WAD</v>
      </c>
    </row>
    <row r="62" spans="1:37" ht="15" x14ac:dyDescent="0.25"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</row>
    <row r="63" spans="1:37" x14ac:dyDescent="0.2">
      <c r="A63" s="98" t="s">
        <v>822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S63" s="98" t="s">
        <v>822</v>
      </c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</row>
    <row r="64" spans="1:37" x14ac:dyDescent="0.2">
      <c r="A64" s="98" t="s">
        <v>34</v>
      </c>
      <c r="B64" s="1" t="s">
        <v>33</v>
      </c>
      <c r="E64" s="27"/>
      <c r="S64" s="98" t="str">
        <f>A64</f>
        <v>A80</v>
      </c>
      <c r="T64" s="1" t="str">
        <f t="shared" ref="T64:T69" si="38">B64</f>
        <v>Arena 80 AC</v>
      </c>
    </row>
    <row r="65" spans="1:35" x14ac:dyDescent="0.2">
      <c r="A65" s="98" t="s">
        <v>102</v>
      </c>
      <c r="B65" s="1" t="s">
        <v>101</v>
      </c>
      <c r="E65" s="27"/>
      <c r="S65" s="98" t="str">
        <f t="shared" ref="S65:T77" si="39">A65</f>
        <v>BEX</v>
      </c>
      <c r="T65" s="1" t="str">
        <f t="shared" si="38"/>
        <v>Bexhill Run Tri</v>
      </c>
    </row>
    <row r="66" spans="1:35" ht="15" x14ac:dyDescent="0.25">
      <c r="A66" s="98" t="s">
        <v>31</v>
      </c>
      <c r="B66" s="1" t="s">
        <v>838</v>
      </c>
      <c r="E66" s="27"/>
      <c r="S66" s="99" t="str">
        <f t="shared" si="39"/>
        <v>FRONTR</v>
      </c>
      <c r="T66" s="1" t="str">
        <f t="shared" si="38"/>
        <v>Brighton and Hove Frontrunners</v>
      </c>
    </row>
    <row r="67" spans="1:35" x14ac:dyDescent="0.2">
      <c r="A67" s="98" t="s">
        <v>92</v>
      </c>
      <c r="B67" s="1" t="s">
        <v>91</v>
      </c>
      <c r="E67" s="27"/>
      <c r="S67" s="98" t="str">
        <f t="shared" si="39"/>
        <v>CPA</v>
      </c>
      <c r="T67" s="1" t="str">
        <f t="shared" si="38"/>
        <v>Central Park Athletics</v>
      </c>
    </row>
    <row r="68" spans="1:35" x14ac:dyDescent="0.2">
      <c r="A68" s="98" t="s">
        <v>19</v>
      </c>
      <c r="B68" s="1" t="s">
        <v>18</v>
      </c>
      <c r="E68" s="27"/>
      <c r="S68" s="98" t="str">
        <f t="shared" si="39"/>
        <v>CROW</v>
      </c>
      <c r="T68" s="1" t="str">
        <f t="shared" si="38"/>
        <v>Crowborough Runners</v>
      </c>
    </row>
    <row r="69" spans="1:35" x14ac:dyDescent="0.2">
      <c r="A69" s="98" t="s">
        <v>57</v>
      </c>
      <c r="B69" s="1" t="s">
        <v>839</v>
      </c>
      <c r="E69" s="27"/>
      <c r="S69" s="98" t="str">
        <f t="shared" si="39"/>
        <v>EAST/BDY</v>
      </c>
      <c r="T69" s="1" t="str">
        <f t="shared" si="38"/>
        <v>Eastbourne Rovers and Team Bodyworks</v>
      </c>
    </row>
    <row r="70" spans="1:35" x14ac:dyDescent="0.2">
      <c r="A70" s="98" t="s">
        <v>63</v>
      </c>
      <c r="B70" s="1" t="s">
        <v>62</v>
      </c>
      <c r="E70" s="27"/>
      <c r="S70" s="98" t="str">
        <f t="shared" si="39"/>
        <v>HAIL</v>
      </c>
      <c r="T70" s="1" t="str">
        <f t="shared" si="39"/>
        <v>Hailsham Harriers</v>
      </c>
    </row>
    <row r="71" spans="1:35" x14ac:dyDescent="0.2">
      <c r="A71" s="98" t="s">
        <v>53</v>
      </c>
      <c r="B71" s="1" t="s">
        <v>840</v>
      </c>
      <c r="E71" s="27"/>
      <c r="S71" s="98" t="str">
        <f t="shared" si="39"/>
        <v>HR/HAC</v>
      </c>
      <c r="T71" s="1" t="str">
        <f t="shared" si="39"/>
        <v>Hastings Runners and Hastings AC</v>
      </c>
    </row>
    <row r="72" spans="1:35" x14ac:dyDescent="0.2">
      <c r="A72" s="98" t="s">
        <v>70</v>
      </c>
      <c r="B72" s="1" t="s">
        <v>841</v>
      </c>
      <c r="E72" s="27"/>
      <c r="S72" s="98" t="str">
        <f t="shared" si="39"/>
        <v>HTH/UCK</v>
      </c>
      <c r="T72" s="1" t="str">
        <f t="shared" si="39"/>
        <v>Heathfield Road Runners and Uckfield Runners</v>
      </c>
    </row>
    <row r="73" spans="1:35" x14ac:dyDescent="0.2">
      <c r="A73" s="98" t="s">
        <v>157</v>
      </c>
      <c r="B73" s="1" t="s">
        <v>156</v>
      </c>
      <c r="E73" s="27"/>
      <c r="S73" s="98" t="str">
        <f t="shared" si="39"/>
        <v>HYAC</v>
      </c>
      <c r="T73" s="1" t="str">
        <f t="shared" si="39"/>
        <v>HY AC</v>
      </c>
    </row>
    <row r="74" spans="1:35" x14ac:dyDescent="0.2">
      <c r="A74" s="98" t="s">
        <v>49</v>
      </c>
      <c r="B74" s="1" t="s">
        <v>48</v>
      </c>
      <c r="E74" s="27"/>
      <c r="S74" s="98" t="str">
        <f t="shared" si="39"/>
        <v>LEW</v>
      </c>
      <c r="T74" s="1" t="str">
        <f t="shared" si="39"/>
        <v>Lewes AC</v>
      </c>
    </row>
    <row r="75" spans="1:35" x14ac:dyDescent="0.2">
      <c r="A75" s="98" t="s">
        <v>114</v>
      </c>
      <c r="B75" s="1" t="s">
        <v>113</v>
      </c>
      <c r="E75" s="27"/>
      <c r="S75" s="98" t="str">
        <f t="shared" si="39"/>
        <v>MEAD</v>
      </c>
      <c r="T75" s="1" t="str">
        <f t="shared" si="39"/>
        <v>Meads Runners</v>
      </c>
    </row>
    <row r="76" spans="1:35" x14ac:dyDescent="0.2">
      <c r="A76" s="98" t="s">
        <v>43</v>
      </c>
      <c r="B76" s="1" t="s">
        <v>844</v>
      </c>
      <c r="E76" s="27"/>
      <c r="S76" s="98" t="str">
        <f t="shared" si="39"/>
        <v>PSST</v>
      </c>
      <c r="T76" s="1" t="str">
        <f t="shared" si="39"/>
        <v xml:space="preserve">Polegate Plodders, Seafront Shufflers, Seaford Striders and Tri Tempo </v>
      </c>
    </row>
    <row r="77" spans="1:35" x14ac:dyDescent="0.2">
      <c r="A77" s="98" t="s">
        <v>85</v>
      </c>
      <c r="B77" s="1" t="s">
        <v>84</v>
      </c>
      <c r="E77" s="27"/>
      <c r="S77" s="98" t="str">
        <f t="shared" si="39"/>
        <v>HEDGE</v>
      </c>
      <c r="T77" s="1" t="str">
        <f t="shared" si="39"/>
        <v>Portslade Hedgehoppers</v>
      </c>
    </row>
    <row r="78" spans="1:35" x14ac:dyDescent="0.2">
      <c r="A78" s="98" t="s">
        <v>124</v>
      </c>
      <c r="B78" s="1" t="s">
        <v>845</v>
      </c>
      <c r="E78" s="27"/>
      <c r="S78" s="98" t="str">
        <f>A78</f>
        <v>RUNW</v>
      </c>
      <c r="T78" s="1" t="str">
        <f>B78</f>
        <v>Run Wednesdays</v>
      </c>
    </row>
    <row r="79" spans="1:35" ht="3" customHeight="1" x14ac:dyDescent="0.2"/>
    <row r="80" spans="1:35" ht="26.25" x14ac:dyDescent="0.4">
      <c r="A80" s="15" t="s">
        <v>1196</v>
      </c>
      <c r="B80" s="15"/>
      <c r="C80" s="15"/>
      <c r="D80" s="15"/>
      <c r="E80" s="15"/>
      <c r="F80" s="15"/>
      <c r="G80" s="15"/>
      <c r="H80" s="15"/>
      <c r="I80" s="15"/>
      <c r="J80" s="15"/>
      <c r="K80" s="90"/>
      <c r="L80" s="90"/>
      <c r="M80" s="91"/>
      <c r="N80" s="92"/>
      <c r="O80" s="92"/>
      <c r="Q80" s="93" t="e">
        <f>"Race "&amp;ControlRaceNo&amp;" of "&amp;ControlNoOfRaces</f>
        <v>#NAME?</v>
      </c>
      <c r="S80" s="15" t="s">
        <v>1196</v>
      </c>
      <c r="T80" s="15"/>
      <c r="U80" s="15"/>
      <c r="V80" s="15"/>
      <c r="W80" s="15"/>
      <c r="X80" s="15"/>
      <c r="Y80" s="15"/>
      <c r="Z80" s="15"/>
      <c r="AA80" s="15"/>
      <c r="AB80" s="15"/>
      <c r="AC80" s="90"/>
      <c r="AD80" s="18"/>
      <c r="AE80" s="18"/>
      <c r="AF80" s="92"/>
      <c r="AG80" s="92"/>
      <c r="AH80" s="92"/>
      <c r="AI80" s="93" t="e">
        <f>"Race "&amp;ControlRaceNo&amp;" of "&amp;ControlNoOfRaces</f>
        <v>#NAME?</v>
      </c>
    </row>
    <row r="81" spans="1:35" x14ac:dyDescent="0.2">
      <c r="A81" s="98" t="s">
        <v>823</v>
      </c>
    </row>
    <row r="82" spans="1:35" x14ac:dyDescent="0.2">
      <c r="A82" s="26" t="str">
        <f>A17</f>
        <v>ALL CLUBS: 16 TEAMS (note awards are based on table excluding non East Sussex Clubs)</v>
      </c>
      <c r="S82" s="26" t="str">
        <f>S17</f>
        <v>EAST SUSSEX CLUBS: 14 TEAMS (Only East Sussex Teams qualify for awards: awards are awarded as per this table)</v>
      </c>
    </row>
    <row r="83" spans="1:35" x14ac:dyDescent="0.2">
      <c r="A83" s="26"/>
      <c r="S83" s="26"/>
    </row>
    <row r="84" spans="1:35" x14ac:dyDescent="0.2">
      <c r="A84" s="26"/>
      <c r="B84" s="56" t="str">
        <f>B$3</f>
        <v>A80</v>
      </c>
      <c r="C84" s="56" t="str">
        <f t="shared" ref="C84:Q84" si="40">C$3</f>
        <v>BEX</v>
      </c>
      <c r="D84" s="56" t="str">
        <f t="shared" si="40"/>
        <v>FRONTR</v>
      </c>
      <c r="E84" s="56" t="str">
        <f t="shared" si="40"/>
        <v>CPA</v>
      </c>
      <c r="F84" s="56" t="str">
        <f t="shared" si="40"/>
        <v>CROW</v>
      </c>
      <c r="G84" s="56" t="str">
        <f t="shared" si="40"/>
        <v>EAST/BDY</v>
      </c>
      <c r="H84" s="56" t="str">
        <f t="shared" si="40"/>
        <v>HAIL</v>
      </c>
      <c r="I84" s="56" t="str">
        <f t="shared" si="40"/>
        <v>HR/HAC</v>
      </c>
      <c r="J84" s="56" t="str">
        <f t="shared" si="40"/>
        <v>HTH/UCK</v>
      </c>
      <c r="K84" s="56" t="str">
        <f t="shared" si="40"/>
        <v>HYAC</v>
      </c>
      <c r="L84" s="56" t="str">
        <f t="shared" si="40"/>
        <v>LEW</v>
      </c>
      <c r="M84" s="56" t="str">
        <f t="shared" si="40"/>
        <v>MEAD</v>
      </c>
      <c r="N84" s="56" t="str">
        <f t="shared" si="40"/>
        <v>PSST</v>
      </c>
      <c r="O84" s="56" t="str">
        <f t="shared" si="40"/>
        <v>HEDGE</v>
      </c>
      <c r="P84" s="56" t="str">
        <f t="shared" si="40"/>
        <v>RUNW</v>
      </c>
      <c r="Q84" s="56" t="str">
        <f t="shared" si="40"/>
        <v>WAD</v>
      </c>
      <c r="S84" s="26"/>
      <c r="T84" s="56" t="str">
        <f>T$3</f>
        <v>A80</v>
      </c>
      <c r="U84" s="56" t="str">
        <f t="shared" ref="U84:AI84" si="41">U$3</f>
        <v>BEX</v>
      </c>
      <c r="V84" s="56" t="str">
        <f t="shared" si="41"/>
        <v>FRONTR</v>
      </c>
      <c r="W84" s="56" t="str">
        <f t="shared" si="41"/>
        <v>CPA</v>
      </c>
      <c r="X84" s="56" t="str">
        <f t="shared" si="41"/>
        <v>CROW</v>
      </c>
      <c r="Y84" s="56" t="str">
        <f t="shared" si="41"/>
        <v>EAST/BDY</v>
      </c>
      <c r="Z84" s="56" t="str">
        <f t="shared" si="41"/>
        <v>HAIL</v>
      </c>
      <c r="AA84" s="56" t="str">
        <f t="shared" si="41"/>
        <v>HR/HAC</v>
      </c>
      <c r="AB84" s="56" t="str">
        <f t="shared" si="41"/>
        <v>HTH/UCK</v>
      </c>
      <c r="AC84" s="56" t="str">
        <f t="shared" si="41"/>
        <v>HYAC</v>
      </c>
      <c r="AD84" s="56" t="str">
        <f t="shared" si="41"/>
        <v>LEW</v>
      </c>
      <c r="AE84" s="56" t="str">
        <f t="shared" si="41"/>
        <v>MEAD</v>
      </c>
      <c r="AF84" s="56" t="str">
        <f t="shared" si="41"/>
        <v>PSST</v>
      </c>
      <c r="AG84" s="56" t="str">
        <f t="shared" si="41"/>
        <v>HEDGE</v>
      </c>
      <c r="AH84" s="56" t="str">
        <f t="shared" si="41"/>
        <v>RUNW</v>
      </c>
      <c r="AI84" s="56" t="str">
        <f t="shared" si="41"/>
        <v>WAD</v>
      </c>
    </row>
    <row r="85" spans="1:35" x14ac:dyDescent="0.2">
      <c r="A85" s="74">
        <v>1</v>
      </c>
      <c r="B85" s="25">
        <v>9</v>
      </c>
      <c r="C85" s="25">
        <v>13</v>
      </c>
      <c r="D85" s="25">
        <v>10</v>
      </c>
      <c r="E85" s="25">
        <v>12</v>
      </c>
      <c r="F85" s="25">
        <v>2</v>
      </c>
      <c r="G85" s="25">
        <v>5</v>
      </c>
      <c r="H85" s="25">
        <v>6</v>
      </c>
      <c r="I85" s="25">
        <v>1</v>
      </c>
      <c r="J85" s="25">
        <v>8</v>
      </c>
      <c r="K85" s="25">
        <v>14</v>
      </c>
      <c r="L85" s="25">
        <v>3</v>
      </c>
      <c r="M85" s="25">
        <v>16</v>
      </c>
      <c r="N85" s="25">
        <v>4</v>
      </c>
      <c r="O85" s="25">
        <v>15</v>
      </c>
      <c r="P85" s="25">
        <v>7</v>
      </c>
      <c r="Q85" s="25">
        <v>11</v>
      </c>
      <c r="S85" s="74" t="s">
        <v>818</v>
      </c>
      <c r="T85" s="25">
        <v>9</v>
      </c>
      <c r="U85" s="25">
        <v>12</v>
      </c>
      <c r="V85" s="25">
        <v>10</v>
      </c>
      <c r="W85" s="25" t="s">
        <v>824</v>
      </c>
      <c r="X85" s="25">
        <v>2</v>
      </c>
      <c r="Y85" s="25">
        <v>5</v>
      </c>
      <c r="Z85" s="25">
        <v>6</v>
      </c>
      <c r="AA85" s="25">
        <v>1</v>
      </c>
      <c r="AB85" s="25">
        <v>8</v>
      </c>
      <c r="AC85" s="25">
        <v>13</v>
      </c>
      <c r="AD85" s="25">
        <v>3</v>
      </c>
      <c r="AE85" s="25">
        <v>15</v>
      </c>
      <c r="AF85" s="25">
        <v>4</v>
      </c>
      <c r="AG85" s="25">
        <v>14</v>
      </c>
      <c r="AH85" s="25">
        <v>7</v>
      </c>
      <c r="AI85" s="25">
        <v>11</v>
      </c>
    </row>
    <row r="86" spans="1:35" x14ac:dyDescent="0.2">
      <c r="A86" s="74">
        <v>2</v>
      </c>
      <c r="B86" s="25">
        <v>11</v>
      </c>
      <c r="C86" s="25">
        <v>13</v>
      </c>
      <c r="D86" s="25">
        <v>10</v>
      </c>
      <c r="E86" s="25">
        <v>16</v>
      </c>
      <c r="F86" s="25">
        <v>2</v>
      </c>
      <c r="G86" s="25">
        <v>5</v>
      </c>
      <c r="H86" s="25">
        <v>6</v>
      </c>
      <c r="I86" s="25">
        <v>4</v>
      </c>
      <c r="J86" s="25">
        <v>9</v>
      </c>
      <c r="K86" s="25">
        <v>14</v>
      </c>
      <c r="L86" s="25">
        <v>1</v>
      </c>
      <c r="M86" s="25">
        <v>15</v>
      </c>
      <c r="N86" s="25">
        <v>3</v>
      </c>
      <c r="O86" s="25">
        <v>8</v>
      </c>
      <c r="P86" s="25">
        <v>7</v>
      </c>
      <c r="Q86" s="25">
        <v>12</v>
      </c>
      <c r="S86" s="74">
        <f>A86</f>
        <v>2</v>
      </c>
      <c r="T86" s="75">
        <v>11</v>
      </c>
      <c r="U86" s="75">
        <v>13</v>
      </c>
      <c r="V86" s="75">
        <v>10</v>
      </c>
      <c r="W86" s="75" t="s">
        <v>824</v>
      </c>
      <c r="X86" s="75">
        <v>2</v>
      </c>
      <c r="Y86" s="75">
        <v>5</v>
      </c>
      <c r="Z86" s="75">
        <v>6</v>
      </c>
      <c r="AA86" s="75">
        <v>4</v>
      </c>
      <c r="AB86" s="75">
        <v>9</v>
      </c>
      <c r="AC86" s="75">
        <v>14</v>
      </c>
      <c r="AD86" s="75">
        <v>1</v>
      </c>
      <c r="AE86" s="75">
        <v>15</v>
      </c>
      <c r="AF86" s="75">
        <v>3</v>
      </c>
      <c r="AG86" s="75">
        <v>8</v>
      </c>
      <c r="AH86" s="75">
        <v>7</v>
      </c>
      <c r="AI86" s="75">
        <v>12</v>
      </c>
    </row>
    <row r="87" spans="1:35" x14ac:dyDescent="0.2">
      <c r="A87" s="74">
        <v>3</v>
      </c>
      <c r="B87" s="25">
        <v>6</v>
      </c>
      <c r="C87" s="25">
        <v>13</v>
      </c>
      <c r="D87" s="25">
        <v>12</v>
      </c>
      <c r="E87" s="25">
        <v>14</v>
      </c>
      <c r="F87" s="25">
        <v>2</v>
      </c>
      <c r="G87" s="25">
        <v>4</v>
      </c>
      <c r="H87" s="25">
        <v>5</v>
      </c>
      <c r="I87" s="25">
        <v>9</v>
      </c>
      <c r="J87" s="25">
        <v>10</v>
      </c>
      <c r="K87" s="25">
        <v>15</v>
      </c>
      <c r="L87" s="25">
        <v>1</v>
      </c>
      <c r="M87" s="25">
        <v>16</v>
      </c>
      <c r="N87" s="25">
        <v>3</v>
      </c>
      <c r="O87" s="25">
        <v>8</v>
      </c>
      <c r="P87" s="25">
        <v>7</v>
      </c>
      <c r="Q87" s="25">
        <v>11</v>
      </c>
      <c r="S87" s="74">
        <f>A87</f>
        <v>3</v>
      </c>
      <c r="T87" s="75">
        <v>6</v>
      </c>
      <c r="U87" s="75">
        <v>13</v>
      </c>
      <c r="V87" s="75">
        <v>12</v>
      </c>
      <c r="W87" s="75" t="s">
        <v>824</v>
      </c>
      <c r="X87" s="75">
        <v>2</v>
      </c>
      <c r="Y87" s="75">
        <v>4</v>
      </c>
      <c r="Z87" s="75">
        <v>5</v>
      </c>
      <c r="AA87" s="75">
        <v>9</v>
      </c>
      <c r="AB87" s="75">
        <v>10</v>
      </c>
      <c r="AC87" s="75">
        <v>14</v>
      </c>
      <c r="AD87" s="75">
        <v>1</v>
      </c>
      <c r="AE87" s="75">
        <v>15</v>
      </c>
      <c r="AF87" s="75">
        <v>3</v>
      </c>
      <c r="AG87" s="75">
        <v>8</v>
      </c>
      <c r="AH87" s="75">
        <v>7</v>
      </c>
      <c r="AI87" s="75">
        <v>11</v>
      </c>
    </row>
    <row r="88" spans="1:35" x14ac:dyDescent="0.2">
      <c r="A88" s="74">
        <v>4</v>
      </c>
      <c r="B88" s="25">
        <v>10</v>
      </c>
      <c r="C88" s="25">
        <v>11</v>
      </c>
      <c r="D88" s="25">
        <v>14</v>
      </c>
      <c r="E88" s="25">
        <v>16</v>
      </c>
      <c r="F88" s="25">
        <v>3</v>
      </c>
      <c r="G88" s="25">
        <v>5</v>
      </c>
      <c r="H88" s="25">
        <v>4</v>
      </c>
      <c r="I88" s="25">
        <v>7</v>
      </c>
      <c r="J88" s="25">
        <v>8</v>
      </c>
      <c r="K88" s="25">
        <v>15</v>
      </c>
      <c r="L88" s="25">
        <v>1</v>
      </c>
      <c r="M88" s="25">
        <v>13</v>
      </c>
      <c r="N88" s="25">
        <v>2</v>
      </c>
      <c r="O88" s="25">
        <v>6</v>
      </c>
      <c r="P88" s="25">
        <v>9</v>
      </c>
      <c r="Q88" s="25">
        <v>12</v>
      </c>
      <c r="S88" s="74">
        <f>A88</f>
        <v>4</v>
      </c>
      <c r="T88" s="75">
        <v>10</v>
      </c>
      <c r="U88" s="75">
        <v>11</v>
      </c>
      <c r="V88" s="75">
        <v>14</v>
      </c>
      <c r="W88" s="75" t="s">
        <v>824</v>
      </c>
      <c r="X88" s="75">
        <v>3</v>
      </c>
      <c r="Y88" s="75">
        <v>5</v>
      </c>
      <c r="Z88" s="75">
        <v>4</v>
      </c>
      <c r="AA88" s="75">
        <v>7</v>
      </c>
      <c r="AB88" s="75">
        <v>8</v>
      </c>
      <c r="AC88" s="75">
        <v>15</v>
      </c>
      <c r="AD88" s="75">
        <v>1</v>
      </c>
      <c r="AE88" s="75">
        <v>13</v>
      </c>
      <c r="AF88" s="75">
        <v>2</v>
      </c>
      <c r="AG88" s="75">
        <v>6</v>
      </c>
      <c r="AH88" s="75">
        <v>9</v>
      </c>
      <c r="AI88" s="75">
        <v>12</v>
      </c>
    </row>
    <row r="89" spans="1:35" x14ac:dyDescent="0.2">
      <c r="A89" s="74">
        <v>5</v>
      </c>
      <c r="B89" s="25">
        <f>B$42</f>
        <v>14</v>
      </c>
      <c r="C89" s="25">
        <f t="shared" ref="C89:Q89" si="42">C$42</f>
        <v>10</v>
      </c>
      <c r="D89" s="25">
        <f t="shared" si="42"/>
        <v>11</v>
      </c>
      <c r="E89" s="25">
        <f t="shared" si="42"/>
        <v>12</v>
      </c>
      <c r="F89" s="25">
        <f t="shared" si="42"/>
        <v>3</v>
      </c>
      <c r="G89" s="25">
        <f t="shared" si="42"/>
        <v>13</v>
      </c>
      <c r="H89" s="25">
        <f t="shared" si="42"/>
        <v>9</v>
      </c>
      <c r="I89" s="25">
        <f t="shared" si="42"/>
        <v>1</v>
      </c>
      <c r="J89" s="25">
        <f t="shared" si="42"/>
        <v>5</v>
      </c>
      <c r="K89" s="25">
        <f t="shared" si="42"/>
        <v>16</v>
      </c>
      <c r="L89" s="25">
        <f t="shared" si="42"/>
        <v>4</v>
      </c>
      <c r="M89" s="25">
        <f t="shared" si="42"/>
        <v>15</v>
      </c>
      <c r="N89" s="25">
        <f t="shared" si="42"/>
        <v>2</v>
      </c>
      <c r="O89" s="25">
        <f t="shared" si="42"/>
        <v>7</v>
      </c>
      <c r="P89" s="25">
        <f t="shared" si="42"/>
        <v>8</v>
      </c>
      <c r="Q89" s="25">
        <f t="shared" si="42"/>
        <v>6</v>
      </c>
      <c r="S89" s="74">
        <f>A89</f>
        <v>5</v>
      </c>
      <c r="T89" s="75">
        <f t="shared" ref="T89:AI89" si="43">T$42</f>
        <v>13</v>
      </c>
      <c r="U89" s="75">
        <f t="shared" si="43"/>
        <v>10</v>
      </c>
      <c r="V89" s="75">
        <f t="shared" si="43"/>
        <v>11</v>
      </c>
      <c r="W89" s="75" t="str">
        <f t="shared" si="43"/>
        <v xml:space="preserve">- </v>
      </c>
      <c r="X89" s="75">
        <f t="shared" si="43"/>
        <v>3</v>
      </c>
      <c r="Y89" s="75">
        <f t="shared" si="43"/>
        <v>12</v>
      </c>
      <c r="Z89" s="75">
        <f t="shared" si="43"/>
        <v>9</v>
      </c>
      <c r="AA89" s="75">
        <f t="shared" si="43"/>
        <v>1</v>
      </c>
      <c r="AB89" s="75">
        <f t="shared" si="43"/>
        <v>5</v>
      </c>
      <c r="AC89" s="75">
        <f t="shared" si="43"/>
        <v>15</v>
      </c>
      <c r="AD89" s="75">
        <f t="shared" si="43"/>
        <v>4</v>
      </c>
      <c r="AE89" s="75">
        <f t="shared" si="43"/>
        <v>14</v>
      </c>
      <c r="AF89" s="75">
        <f t="shared" si="43"/>
        <v>2</v>
      </c>
      <c r="AG89" s="75">
        <f t="shared" si="43"/>
        <v>7</v>
      </c>
      <c r="AH89" s="75">
        <f t="shared" si="43"/>
        <v>8</v>
      </c>
      <c r="AI89" s="75">
        <f t="shared" si="43"/>
        <v>6</v>
      </c>
    </row>
    <row r="90" spans="1:35" x14ac:dyDescent="0.2">
      <c r="A90" s="74">
        <v>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S90" s="74">
        <f>A90</f>
        <v>6</v>
      </c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</row>
    <row r="91" spans="1:35" ht="3" customHeight="1" x14ac:dyDescent="0.2">
      <c r="A91" s="74"/>
      <c r="S91" s="74"/>
    </row>
    <row r="92" spans="1:35" x14ac:dyDescent="0.2">
      <c r="A92" s="1" t="s">
        <v>825</v>
      </c>
      <c r="B92" s="100">
        <f t="shared" ref="B92:Q92" si="44">SUM(B85:B91)</f>
        <v>50</v>
      </c>
      <c r="C92" s="100">
        <f t="shared" si="44"/>
        <v>60</v>
      </c>
      <c r="D92" s="100">
        <f>SUM(D85:D91)</f>
        <v>57</v>
      </c>
      <c r="E92" s="100">
        <f t="shared" si="44"/>
        <v>70</v>
      </c>
      <c r="F92" s="100">
        <f t="shared" si="44"/>
        <v>12</v>
      </c>
      <c r="G92" s="100">
        <f t="shared" si="44"/>
        <v>32</v>
      </c>
      <c r="H92" s="100">
        <f t="shared" si="44"/>
        <v>30</v>
      </c>
      <c r="I92" s="100">
        <f t="shared" si="44"/>
        <v>22</v>
      </c>
      <c r="J92" s="100">
        <f t="shared" si="44"/>
        <v>40</v>
      </c>
      <c r="K92" s="100">
        <f t="shared" si="44"/>
        <v>74</v>
      </c>
      <c r="L92" s="100">
        <f t="shared" si="44"/>
        <v>10</v>
      </c>
      <c r="M92" s="100">
        <f t="shared" si="44"/>
        <v>75</v>
      </c>
      <c r="N92" s="100">
        <f t="shared" si="44"/>
        <v>14</v>
      </c>
      <c r="O92" s="100">
        <f t="shared" si="44"/>
        <v>44</v>
      </c>
      <c r="P92" s="100">
        <f t="shared" si="44"/>
        <v>38</v>
      </c>
      <c r="Q92" s="100">
        <f t="shared" si="44"/>
        <v>52</v>
      </c>
      <c r="S92" s="1" t="s">
        <v>825</v>
      </c>
      <c r="T92" s="100">
        <f t="shared" ref="T92:AI92" si="45">SUM(T85:T91)</f>
        <v>49</v>
      </c>
      <c r="U92" s="100">
        <f t="shared" si="45"/>
        <v>59</v>
      </c>
      <c r="V92" s="100">
        <f>SUM(V85:V91)</f>
        <v>57</v>
      </c>
      <c r="W92" s="100">
        <f t="shared" si="45"/>
        <v>0</v>
      </c>
      <c r="X92" s="100">
        <f t="shared" si="45"/>
        <v>12</v>
      </c>
      <c r="Y92" s="100">
        <f t="shared" si="45"/>
        <v>31</v>
      </c>
      <c r="Z92" s="100">
        <f t="shared" si="45"/>
        <v>30</v>
      </c>
      <c r="AA92" s="100">
        <f t="shared" si="45"/>
        <v>22</v>
      </c>
      <c r="AB92" s="100">
        <f t="shared" si="45"/>
        <v>40</v>
      </c>
      <c r="AC92" s="100">
        <f t="shared" si="45"/>
        <v>71</v>
      </c>
      <c r="AD92" s="100">
        <f t="shared" si="45"/>
        <v>10</v>
      </c>
      <c r="AE92" s="100">
        <f t="shared" si="45"/>
        <v>72</v>
      </c>
      <c r="AF92" s="100">
        <f t="shared" si="45"/>
        <v>14</v>
      </c>
      <c r="AG92" s="100">
        <f t="shared" si="45"/>
        <v>43</v>
      </c>
      <c r="AH92" s="100">
        <f t="shared" si="45"/>
        <v>38</v>
      </c>
      <c r="AI92" s="100">
        <f t="shared" si="45"/>
        <v>52</v>
      </c>
    </row>
    <row r="93" spans="1:35" ht="13.5" thickBot="1" x14ac:dyDescent="0.25">
      <c r="A93" s="1" t="s">
        <v>826</v>
      </c>
      <c r="B93" s="25">
        <f t="shared" ref="B93:Q93" ca="1" si="46">B56</f>
        <v>50</v>
      </c>
      <c r="C93" s="25">
        <f t="shared" ca="1" si="46"/>
        <v>60</v>
      </c>
      <c r="D93" s="25">
        <f t="shared" ca="1" si="46"/>
        <v>57</v>
      </c>
      <c r="E93" s="25">
        <f t="shared" ca="1" si="46"/>
        <v>70</v>
      </c>
      <c r="F93" s="25">
        <f t="shared" ca="1" si="46"/>
        <v>12</v>
      </c>
      <c r="G93" s="25">
        <f t="shared" ca="1" si="46"/>
        <v>32</v>
      </c>
      <c r="H93" s="25">
        <f t="shared" ca="1" si="46"/>
        <v>30</v>
      </c>
      <c r="I93" s="25">
        <f t="shared" ca="1" si="46"/>
        <v>22</v>
      </c>
      <c r="J93" s="25">
        <f t="shared" ca="1" si="46"/>
        <v>40</v>
      </c>
      <c r="K93" s="25">
        <f t="shared" ca="1" si="46"/>
        <v>74</v>
      </c>
      <c r="L93" s="25">
        <f t="shared" ca="1" si="46"/>
        <v>10</v>
      </c>
      <c r="M93" s="25">
        <f t="shared" ca="1" si="46"/>
        <v>75</v>
      </c>
      <c r="N93" s="25">
        <f t="shared" ca="1" si="46"/>
        <v>14</v>
      </c>
      <c r="O93" s="25">
        <f t="shared" ca="1" si="46"/>
        <v>44</v>
      </c>
      <c r="P93" s="25">
        <f t="shared" ca="1" si="46"/>
        <v>38</v>
      </c>
      <c r="Q93" s="25">
        <f t="shared" ca="1" si="46"/>
        <v>52</v>
      </c>
      <c r="S93" s="1" t="s">
        <v>826</v>
      </c>
      <c r="T93" s="75">
        <f t="shared" ref="T93:AI93" ca="1" si="47">T56</f>
        <v>49</v>
      </c>
      <c r="U93" s="75">
        <f t="shared" ca="1" si="47"/>
        <v>59</v>
      </c>
      <c r="V93" s="75">
        <f t="shared" ca="1" si="47"/>
        <v>57</v>
      </c>
      <c r="W93" s="75" t="str">
        <f t="shared" si="47"/>
        <v xml:space="preserve">- </v>
      </c>
      <c r="X93" s="75">
        <f t="shared" ca="1" si="47"/>
        <v>12</v>
      </c>
      <c r="Y93" s="75">
        <f t="shared" ca="1" si="47"/>
        <v>31</v>
      </c>
      <c r="Z93" s="75">
        <f t="shared" ca="1" si="47"/>
        <v>30</v>
      </c>
      <c r="AA93" s="75">
        <f t="shared" ca="1" si="47"/>
        <v>22</v>
      </c>
      <c r="AB93" s="75">
        <f t="shared" ca="1" si="47"/>
        <v>40</v>
      </c>
      <c r="AC93" s="75">
        <f t="shared" ca="1" si="47"/>
        <v>71</v>
      </c>
      <c r="AD93" s="75">
        <f t="shared" ca="1" si="47"/>
        <v>10</v>
      </c>
      <c r="AE93" s="75">
        <f t="shared" ca="1" si="47"/>
        <v>72</v>
      </c>
      <c r="AF93" s="75">
        <f t="shared" ca="1" si="47"/>
        <v>14</v>
      </c>
      <c r="AG93" s="75">
        <f t="shared" ca="1" si="47"/>
        <v>43</v>
      </c>
      <c r="AH93" s="75">
        <f t="shared" ca="1" si="47"/>
        <v>38</v>
      </c>
      <c r="AI93" s="75">
        <f t="shared" ca="1" si="47"/>
        <v>52</v>
      </c>
    </row>
    <row r="94" spans="1:35" x14ac:dyDescent="0.2">
      <c r="A94" s="101" t="s">
        <v>5</v>
      </c>
      <c r="B94" s="25">
        <f ca="1">B92-B93</f>
        <v>0</v>
      </c>
      <c r="C94" s="25">
        <f t="shared" ref="C94:Q94" ca="1" si="48">C92-C93</f>
        <v>0</v>
      </c>
      <c r="D94" s="25">
        <f ca="1">D92-D93</f>
        <v>0</v>
      </c>
      <c r="E94" s="25">
        <f t="shared" ca="1" si="48"/>
        <v>0</v>
      </c>
      <c r="F94" s="25">
        <f t="shared" ca="1" si="48"/>
        <v>0</v>
      </c>
      <c r="G94" s="25">
        <f t="shared" ca="1" si="48"/>
        <v>0</v>
      </c>
      <c r="H94" s="25">
        <f t="shared" ca="1" si="48"/>
        <v>0</v>
      </c>
      <c r="I94" s="25">
        <f t="shared" ca="1" si="48"/>
        <v>0</v>
      </c>
      <c r="J94" s="25">
        <f t="shared" ca="1" si="48"/>
        <v>0</v>
      </c>
      <c r="K94" s="25">
        <f t="shared" ca="1" si="48"/>
        <v>0</v>
      </c>
      <c r="L94" s="25">
        <f t="shared" ca="1" si="48"/>
        <v>0</v>
      </c>
      <c r="M94" s="25">
        <f t="shared" ca="1" si="48"/>
        <v>0</v>
      </c>
      <c r="N94" s="25">
        <f t="shared" ca="1" si="48"/>
        <v>0</v>
      </c>
      <c r="O94" s="25">
        <f t="shared" ca="1" si="48"/>
        <v>0</v>
      </c>
      <c r="P94" s="25">
        <f t="shared" ca="1" si="48"/>
        <v>0</v>
      </c>
      <c r="Q94" s="25">
        <f t="shared" ca="1" si="48"/>
        <v>0</v>
      </c>
      <c r="S94" s="1" t="s">
        <v>5</v>
      </c>
      <c r="T94" s="25">
        <f ca="1">IF(T$4="N",0,T92-T93)</f>
        <v>0</v>
      </c>
      <c r="U94" s="25">
        <f t="shared" ref="U94:AI94" ca="1" si="49">IF(U$4="N",0,U92-U93)</f>
        <v>0</v>
      </c>
      <c r="V94" s="25">
        <f ca="1">IF(V$4="N",0,V92-V93)</f>
        <v>0</v>
      </c>
      <c r="W94" s="25">
        <f t="shared" si="49"/>
        <v>0</v>
      </c>
      <c r="X94" s="25">
        <f t="shared" ca="1" si="49"/>
        <v>0</v>
      </c>
      <c r="Y94" s="25">
        <f t="shared" ca="1" si="49"/>
        <v>0</v>
      </c>
      <c r="Z94" s="25">
        <f t="shared" ca="1" si="49"/>
        <v>0</v>
      </c>
      <c r="AA94" s="25">
        <f t="shared" ca="1" si="49"/>
        <v>0</v>
      </c>
      <c r="AB94" s="25">
        <f t="shared" ca="1" si="49"/>
        <v>0</v>
      </c>
      <c r="AC94" s="25">
        <f t="shared" ca="1" si="49"/>
        <v>0</v>
      </c>
      <c r="AD94" s="25">
        <f t="shared" ca="1" si="49"/>
        <v>0</v>
      </c>
      <c r="AE94" s="25">
        <f t="shared" ca="1" si="49"/>
        <v>0</v>
      </c>
      <c r="AF94" s="25">
        <f t="shared" ca="1" si="49"/>
        <v>0</v>
      </c>
      <c r="AG94" s="25">
        <f t="shared" ca="1" si="49"/>
        <v>0</v>
      </c>
      <c r="AH94" s="25">
        <f t="shared" ca="1" si="49"/>
        <v>0</v>
      </c>
      <c r="AI94" s="25">
        <f t="shared" ca="1" si="49"/>
        <v>0</v>
      </c>
    </row>
    <row r="95" spans="1:35" ht="13.5" thickBot="1" x14ac:dyDescent="0.25">
      <c r="A95" s="102">
        <f ca="1">SUM(A94:AJ94)</f>
        <v>0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35" x14ac:dyDescent="0.2">
      <c r="A96" s="1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35" x14ac:dyDescent="0.2">
      <c r="A97" s="26" t="s">
        <v>827</v>
      </c>
      <c r="S97" s="26" t="s">
        <v>827</v>
      </c>
    </row>
    <row r="98" spans="1:35" x14ac:dyDescent="0.2">
      <c r="E98" s="1" t="s">
        <v>828</v>
      </c>
      <c r="W98" s="1" t="s">
        <v>828</v>
      </c>
    </row>
    <row r="99" spans="1:35" x14ac:dyDescent="0.2">
      <c r="A99" s="74">
        <v>1</v>
      </c>
      <c r="B99" s="103">
        <v>45578</v>
      </c>
      <c r="C99" s="104" t="s">
        <v>848</v>
      </c>
      <c r="D99" s="104" t="s">
        <v>848</v>
      </c>
      <c r="E99" s="1" t="s">
        <v>829</v>
      </c>
      <c r="S99" s="74">
        <v>1</v>
      </c>
      <c r="T99" s="103">
        <v>45578</v>
      </c>
      <c r="U99" s="104" t="s">
        <v>848</v>
      </c>
      <c r="V99" s="104" t="s">
        <v>848</v>
      </c>
      <c r="W99" s="25" t="str">
        <f t="shared" ref="W99:W104" si="50">E99</f>
        <v>V4</v>
      </c>
    </row>
    <row r="100" spans="1:35" x14ac:dyDescent="0.2">
      <c r="A100" s="74">
        <v>2</v>
      </c>
      <c r="B100" s="103">
        <v>45641</v>
      </c>
      <c r="C100" s="104" t="s">
        <v>850</v>
      </c>
      <c r="D100" s="104" t="s">
        <v>850</v>
      </c>
      <c r="E100" s="1" t="s">
        <v>830</v>
      </c>
      <c r="S100" s="74">
        <v>2</v>
      </c>
      <c r="T100" s="103">
        <v>45641</v>
      </c>
      <c r="U100" s="104" t="s">
        <v>850</v>
      </c>
      <c r="V100" s="104" t="s">
        <v>850</v>
      </c>
      <c r="W100" s="25" t="str">
        <f t="shared" si="50"/>
        <v>V2</v>
      </c>
    </row>
    <row r="101" spans="1:35" x14ac:dyDescent="0.2">
      <c r="A101" s="74">
        <v>3</v>
      </c>
      <c r="B101" s="103">
        <v>45669</v>
      </c>
      <c r="C101" s="104" t="s">
        <v>851</v>
      </c>
      <c r="D101" s="104" t="s">
        <v>851</v>
      </c>
      <c r="E101" s="1" t="s">
        <v>831</v>
      </c>
      <c r="S101" s="74">
        <v>3</v>
      </c>
      <c r="T101" s="103">
        <v>45669</v>
      </c>
      <c r="U101" s="104" t="s">
        <v>851</v>
      </c>
      <c r="V101" s="104" t="s">
        <v>851</v>
      </c>
      <c r="W101" s="25" t="str">
        <f t="shared" si="50"/>
        <v>V3</v>
      </c>
    </row>
    <row r="102" spans="1:35" x14ac:dyDescent="0.2">
      <c r="A102" s="74">
        <v>4</v>
      </c>
      <c r="B102" s="103">
        <v>45704</v>
      </c>
      <c r="C102" s="104" t="s">
        <v>852</v>
      </c>
      <c r="D102" s="104" t="s">
        <v>852</v>
      </c>
      <c r="E102" s="1" t="s">
        <v>830</v>
      </c>
      <c r="S102" s="74">
        <v>4</v>
      </c>
      <c r="T102" s="103">
        <v>45704</v>
      </c>
      <c r="U102" s="104" t="s">
        <v>852</v>
      </c>
      <c r="V102" s="104" t="s">
        <v>852</v>
      </c>
      <c r="W102" s="25" t="str">
        <f t="shared" si="50"/>
        <v>V2</v>
      </c>
    </row>
    <row r="103" spans="1:35" x14ac:dyDescent="0.2">
      <c r="A103" s="74">
        <v>5</v>
      </c>
      <c r="B103" s="103">
        <v>45732</v>
      </c>
      <c r="C103" s="104" t="s">
        <v>853</v>
      </c>
      <c r="D103" s="104" t="s">
        <v>853</v>
      </c>
      <c r="S103" s="74">
        <v>5</v>
      </c>
      <c r="T103" s="103">
        <v>45732</v>
      </c>
      <c r="U103" s="104" t="s">
        <v>853</v>
      </c>
      <c r="V103" s="104" t="s">
        <v>853</v>
      </c>
      <c r="W103" s="25">
        <f t="shared" si="50"/>
        <v>0</v>
      </c>
    </row>
    <row r="104" spans="1:35" x14ac:dyDescent="0.2">
      <c r="A104" s="74">
        <v>6</v>
      </c>
      <c r="B104" s="103">
        <v>0</v>
      </c>
      <c r="C104" s="104">
        <v>0</v>
      </c>
      <c r="D104" s="104">
        <v>0</v>
      </c>
      <c r="S104" s="74">
        <v>6</v>
      </c>
      <c r="T104" s="103">
        <v>0</v>
      </c>
      <c r="U104" s="104">
        <v>0</v>
      </c>
      <c r="V104" s="104">
        <v>0</v>
      </c>
      <c r="W104" s="25">
        <f t="shared" si="50"/>
        <v>0</v>
      </c>
    </row>
    <row r="107" spans="1:35" x14ac:dyDescent="0.2">
      <c r="A107" s="98" t="s">
        <v>832</v>
      </c>
    </row>
    <row r="108" spans="1:35" ht="26.25" x14ac:dyDescent="0.4">
      <c r="A108" s="15" t="s">
        <v>833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90"/>
      <c r="L108" s="90"/>
      <c r="M108" s="91"/>
      <c r="N108" s="92"/>
      <c r="O108" s="92"/>
      <c r="Q108" s="93" t="s">
        <v>834</v>
      </c>
      <c r="S108" s="15" t="s">
        <v>833</v>
      </c>
      <c r="T108" s="15"/>
      <c r="U108" s="15"/>
      <c r="V108" s="15"/>
      <c r="W108" s="15"/>
      <c r="X108" s="15"/>
      <c r="Y108" s="15"/>
      <c r="Z108" s="15"/>
      <c r="AA108" s="15"/>
      <c r="AB108" s="15"/>
      <c r="AC108" s="90"/>
      <c r="AD108" s="18"/>
      <c r="AE108" s="18"/>
      <c r="AF108" s="92"/>
      <c r="AG108" s="92"/>
      <c r="AH108" s="92"/>
      <c r="AI108" s="93" t="s">
        <v>834</v>
      </c>
    </row>
    <row r="109" spans="1:35" x14ac:dyDescent="0.2">
      <c r="A109" s="26" t="s">
        <v>835</v>
      </c>
      <c r="S109" s="26" t="s">
        <v>836</v>
      </c>
    </row>
    <row r="110" spans="1:35" x14ac:dyDescent="0.2">
      <c r="A110" s="56" t="s">
        <v>812</v>
      </c>
      <c r="B110" s="56" t="s">
        <v>34</v>
      </c>
      <c r="C110" s="56" t="s">
        <v>102</v>
      </c>
      <c r="D110" s="56" t="s">
        <v>31</v>
      </c>
      <c r="E110" s="56" t="s">
        <v>92</v>
      </c>
      <c r="F110" s="56" t="s">
        <v>19</v>
      </c>
      <c r="G110" s="56" t="s">
        <v>57</v>
      </c>
      <c r="H110" s="56" t="s">
        <v>63</v>
      </c>
      <c r="I110" s="56" t="s">
        <v>53</v>
      </c>
      <c r="J110" s="56" t="s">
        <v>70</v>
      </c>
      <c r="K110" s="56" t="s">
        <v>157</v>
      </c>
      <c r="L110" s="56" t="s">
        <v>49</v>
      </c>
      <c r="M110" s="56" t="s">
        <v>114</v>
      </c>
      <c r="N110" s="56" t="s">
        <v>43</v>
      </c>
      <c r="O110" s="56" t="s">
        <v>85</v>
      </c>
      <c r="P110" s="56" t="s">
        <v>124</v>
      </c>
      <c r="Q110" s="56" t="s">
        <v>24</v>
      </c>
      <c r="S110" s="56" t="s">
        <v>812</v>
      </c>
      <c r="T110" s="56" t="s">
        <v>34</v>
      </c>
      <c r="U110" s="56" t="s">
        <v>102</v>
      </c>
      <c r="V110" s="56" t="s">
        <v>31</v>
      </c>
      <c r="W110" s="56" t="s">
        <v>92</v>
      </c>
      <c r="X110" s="56" t="s">
        <v>19</v>
      </c>
      <c r="Y110" s="56" t="s">
        <v>57</v>
      </c>
      <c r="Z110" s="56" t="s">
        <v>63</v>
      </c>
      <c r="AA110" s="56" t="s">
        <v>53</v>
      </c>
      <c r="AB110" s="56" t="s">
        <v>70</v>
      </c>
      <c r="AC110" s="56" t="s">
        <v>157</v>
      </c>
      <c r="AD110" s="56" t="s">
        <v>49</v>
      </c>
      <c r="AE110" s="56" t="s">
        <v>114</v>
      </c>
      <c r="AF110" s="56" t="s">
        <v>43</v>
      </c>
      <c r="AG110" s="56" t="s">
        <v>85</v>
      </c>
      <c r="AH110" s="56" t="s">
        <v>124</v>
      </c>
      <c r="AI110" s="56" t="s">
        <v>24</v>
      </c>
    </row>
    <row r="111" spans="1:35" x14ac:dyDescent="0.2">
      <c r="A111" s="56" t="s">
        <v>21</v>
      </c>
      <c r="B111" s="35">
        <v>141</v>
      </c>
      <c r="C111" s="32">
        <v>250</v>
      </c>
      <c r="D111" s="32">
        <v>250</v>
      </c>
      <c r="E111" s="32">
        <v>250</v>
      </c>
      <c r="F111" s="32">
        <v>9</v>
      </c>
      <c r="G111" s="32">
        <v>3</v>
      </c>
      <c r="H111" s="32">
        <v>12</v>
      </c>
      <c r="I111" s="32">
        <v>24</v>
      </c>
      <c r="J111" s="32">
        <v>155</v>
      </c>
      <c r="K111" s="32">
        <v>1</v>
      </c>
      <c r="L111" s="32">
        <v>6</v>
      </c>
      <c r="M111" s="32">
        <v>250</v>
      </c>
      <c r="N111" s="32">
        <v>4</v>
      </c>
      <c r="O111" s="32">
        <v>41</v>
      </c>
      <c r="P111" s="32">
        <v>106</v>
      </c>
      <c r="Q111" s="32">
        <v>233</v>
      </c>
      <c r="S111" s="56" t="s">
        <v>21</v>
      </c>
      <c r="T111" s="35">
        <v>141</v>
      </c>
      <c r="U111" s="35">
        <v>250</v>
      </c>
      <c r="V111" s="35">
        <v>250</v>
      </c>
      <c r="W111" s="35">
        <v>0</v>
      </c>
      <c r="X111" s="35">
        <v>9</v>
      </c>
      <c r="Y111" s="35">
        <v>3</v>
      </c>
      <c r="Z111" s="35">
        <v>12</v>
      </c>
      <c r="AA111" s="35">
        <v>24</v>
      </c>
      <c r="AB111" s="35">
        <v>155</v>
      </c>
      <c r="AC111" s="35">
        <v>1</v>
      </c>
      <c r="AD111" s="35">
        <v>6</v>
      </c>
      <c r="AE111" s="35">
        <v>250</v>
      </c>
      <c r="AF111" s="35">
        <v>4</v>
      </c>
      <c r="AG111" s="35">
        <v>41</v>
      </c>
      <c r="AH111" s="35">
        <v>106</v>
      </c>
      <c r="AI111" s="35">
        <v>233</v>
      </c>
    </row>
    <row r="112" spans="1:35" x14ac:dyDescent="0.2">
      <c r="A112" s="56" t="s">
        <v>28</v>
      </c>
      <c r="B112" s="35">
        <v>250</v>
      </c>
      <c r="C112" s="32">
        <v>250</v>
      </c>
      <c r="D112" s="32">
        <v>250</v>
      </c>
      <c r="E112" s="32">
        <v>250</v>
      </c>
      <c r="F112" s="32">
        <v>13</v>
      </c>
      <c r="G112" s="32">
        <v>5</v>
      </c>
      <c r="H112" s="32">
        <v>59</v>
      </c>
      <c r="I112" s="32">
        <v>250</v>
      </c>
      <c r="J112" s="32">
        <v>182</v>
      </c>
      <c r="K112" s="32">
        <v>110</v>
      </c>
      <c r="L112" s="32">
        <v>19</v>
      </c>
      <c r="M112" s="32">
        <v>250</v>
      </c>
      <c r="N112" s="32">
        <v>11</v>
      </c>
      <c r="O112" s="32">
        <v>75</v>
      </c>
      <c r="P112" s="32">
        <v>143</v>
      </c>
      <c r="Q112" s="32">
        <v>238</v>
      </c>
      <c r="S112" s="56" t="s">
        <v>28</v>
      </c>
      <c r="T112" s="35">
        <v>250</v>
      </c>
      <c r="U112" s="35">
        <v>250</v>
      </c>
      <c r="V112" s="35">
        <v>250</v>
      </c>
      <c r="W112" s="35">
        <v>0</v>
      </c>
      <c r="X112" s="35">
        <v>13</v>
      </c>
      <c r="Y112" s="35">
        <v>5</v>
      </c>
      <c r="Z112" s="35">
        <v>59</v>
      </c>
      <c r="AA112" s="35">
        <v>250</v>
      </c>
      <c r="AB112" s="35">
        <v>182</v>
      </c>
      <c r="AC112" s="35">
        <v>110</v>
      </c>
      <c r="AD112" s="35">
        <v>19</v>
      </c>
      <c r="AE112" s="35">
        <v>250</v>
      </c>
      <c r="AF112" s="35">
        <v>11</v>
      </c>
      <c r="AG112" s="35">
        <v>75</v>
      </c>
      <c r="AH112" s="35">
        <v>143</v>
      </c>
      <c r="AI112" s="35">
        <v>238</v>
      </c>
    </row>
    <row r="113" spans="1:35" x14ac:dyDescent="0.2">
      <c r="A113" s="56" t="s">
        <v>126</v>
      </c>
      <c r="B113" s="35">
        <v>250</v>
      </c>
      <c r="C113" s="32">
        <v>250</v>
      </c>
      <c r="D113" s="32">
        <v>250</v>
      </c>
      <c r="E113" s="32">
        <v>250</v>
      </c>
      <c r="F113" s="32">
        <v>38</v>
      </c>
      <c r="G113" s="32">
        <v>8</v>
      </c>
      <c r="H113" s="32">
        <v>71</v>
      </c>
      <c r="I113" s="32">
        <v>250</v>
      </c>
      <c r="J113" s="32">
        <v>201</v>
      </c>
      <c r="K113" s="32">
        <v>250</v>
      </c>
      <c r="L113" s="32">
        <v>21</v>
      </c>
      <c r="M113" s="32">
        <v>250</v>
      </c>
      <c r="N113" s="32">
        <v>20</v>
      </c>
      <c r="O113" s="32">
        <v>250</v>
      </c>
      <c r="P113" s="32">
        <v>149</v>
      </c>
      <c r="Q113" s="32">
        <v>250</v>
      </c>
      <c r="S113" s="56" t="s">
        <v>126</v>
      </c>
      <c r="T113" s="35">
        <v>250</v>
      </c>
      <c r="U113" s="35">
        <v>250</v>
      </c>
      <c r="V113" s="35">
        <v>250</v>
      </c>
      <c r="W113" s="35">
        <v>0</v>
      </c>
      <c r="X113" s="35">
        <v>38</v>
      </c>
      <c r="Y113" s="35">
        <v>8</v>
      </c>
      <c r="Z113" s="35">
        <v>71</v>
      </c>
      <c r="AA113" s="35">
        <v>250</v>
      </c>
      <c r="AB113" s="35">
        <v>201</v>
      </c>
      <c r="AC113" s="35">
        <v>250</v>
      </c>
      <c r="AD113" s="35">
        <v>21</v>
      </c>
      <c r="AE113" s="35">
        <v>250</v>
      </c>
      <c r="AF113" s="35">
        <v>20</v>
      </c>
      <c r="AG113" s="35">
        <v>250</v>
      </c>
      <c r="AH113" s="35">
        <v>149</v>
      </c>
      <c r="AI113" s="35">
        <v>250</v>
      </c>
    </row>
    <row r="114" spans="1:35" x14ac:dyDescent="0.2">
      <c r="A114" s="56" t="s">
        <v>207</v>
      </c>
      <c r="B114" s="35">
        <v>250</v>
      </c>
      <c r="C114" s="32">
        <v>250</v>
      </c>
      <c r="D114" s="32">
        <v>250</v>
      </c>
      <c r="E114" s="32">
        <v>250</v>
      </c>
      <c r="F114" s="32">
        <v>43</v>
      </c>
      <c r="G114" s="32">
        <v>28</v>
      </c>
      <c r="H114" s="32">
        <v>86</v>
      </c>
      <c r="I114" s="32">
        <v>250</v>
      </c>
      <c r="J114" s="32">
        <v>221</v>
      </c>
      <c r="K114" s="32">
        <v>250</v>
      </c>
      <c r="L114" s="32">
        <v>36</v>
      </c>
      <c r="M114" s="32">
        <v>250</v>
      </c>
      <c r="N114" s="32">
        <v>32</v>
      </c>
      <c r="O114" s="32">
        <v>250</v>
      </c>
      <c r="P114" s="32">
        <v>250</v>
      </c>
      <c r="Q114" s="32">
        <v>250</v>
      </c>
      <c r="S114" s="56" t="s">
        <v>207</v>
      </c>
      <c r="T114" s="35">
        <v>250</v>
      </c>
      <c r="U114" s="35">
        <v>250</v>
      </c>
      <c r="V114" s="35">
        <v>250</v>
      </c>
      <c r="W114" s="35">
        <v>0</v>
      </c>
      <c r="X114" s="35">
        <v>43</v>
      </c>
      <c r="Y114" s="35">
        <v>28</v>
      </c>
      <c r="Z114" s="35">
        <v>86</v>
      </c>
      <c r="AA114" s="35">
        <v>250</v>
      </c>
      <c r="AB114" s="35">
        <v>221</v>
      </c>
      <c r="AC114" s="35">
        <v>250</v>
      </c>
      <c r="AD114" s="35">
        <v>36</v>
      </c>
      <c r="AE114" s="35">
        <v>250</v>
      </c>
      <c r="AF114" s="35">
        <v>32</v>
      </c>
      <c r="AG114" s="35">
        <v>250</v>
      </c>
      <c r="AH114" s="35">
        <v>250</v>
      </c>
      <c r="AI114" s="35">
        <v>250</v>
      </c>
    </row>
    <row r="115" spans="1:35" x14ac:dyDescent="0.2">
      <c r="A115" s="56" t="s">
        <v>26</v>
      </c>
      <c r="B115" s="35">
        <v>18</v>
      </c>
      <c r="C115" s="32">
        <v>90</v>
      </c>
      <c r="D115" s="32">
        <v>26</v>
      </c>
      <c r="E115" s="32">
        <v>250</v>
      </c>
      <c r="F115" s="32">
        <v>2</v>
      </c>
      <c r="G115" s="32">
        <v>136</v>
      </c>
      <c r="H115" s="32">
        <v>15</v>
      </c>
      <c r="I115" s="32">
        <v>114</v>
      </c>
      <c r="J115" s="32">
        <v>37</v>
      </c>
      <c r="K115" s="32">
        <v>250</v>
      </c>
      <c r="L115" s="32">
        <v>10</v>
      </c>
      <c r="M115" s="32">
        <v>55</v>
      </c>
      <c r="N115" s="32">
        <v>23</v>
      </c>
      <c r="O115" s="32">
        <v>34</v>
      </c>
      <c r="P115" s="32">
        <v>104</v>
      </c>
      <c r="Q115" s="32">
        <v>7</v>
      </c>
      <c r="S115" s="56" t="s">
        <v>26</v>
      </c>
      <c r="T115" s="35">
        <v>18</v>
      </c>
      <c r="U115" s="35">
        <v>90</v>
      </c>
      <c r="V115" s="35">
        <v>26</v>
      </c>
      <c r="W115" s="35">
        <v>0</v>
      </c>
      <c r="X115" s="35">
        <v>2</v>
      </c>
      <c r="Y115" s="35">
        <v>136</v>
      </c>
      <c r="Z115" s="35">
        <v>15</v>
      </c>
      <c r="AA115" s="35">
        <v>114</v>
      </c>
      <c r="AB115" s="35">
        <v>37</v>
      </c>
      <c r="AC115" s="35">
        <v>250</v>
      </c>
      <c r="AD115" s="35">
        <v>10</v>
      </c>
      <c r="AE115" s="35">
        <v>55</v>
      </c>
      <c r="AF115" s="35">
        <v>23</v>
      </c>
      <c r="AG115" s="35">
        <v>34</v>
      </c>
      <c r="AH115" s="35">
        <v>104</v>
      </c>
      <c r="AI115" s="35">
        <v>7</v>
      </c>
    </row>
    <row r="116" spans="1:35" x14ac:dyDescent="0.2">
      <c r="A116" s="56" t="s">
        <v>60</v>
      </c>
      <c r="B116" s="35">
        <v>118</v>
      </c>
      <c r="C116" s="32">
        <v>163</v>
      </c>
      <c r="D116" s="32">
        <v>190</v>
      </c>
      <c r="E116" s="32">
        <v>250</v>
      </c>
      <c r="F116" s="32">
        <v>17</v>
      </c>
      <c r="G116" s="32">
        <v>156</v>
      </c>
      <c r="H116" s="32">
        <v>25</v>
      </c>
      <c r="I116" s="32">
        <v>129</v>
      </c>
      <c r="J116" s="32">
        <v>62</v>
      </c>
      <c r="K116" s="32">
        <v>250</v>
      </c>
      <c r="L116" s="32">
        <v>46</v>
      </c>
      <c r="M116" s="32">
        <v>250</v>
      </c>
      <c r="N116" s="32">
        <v>91</v>
      </c>
      <c r="O116" s="32">
        <v>54</v>
      </c>
      <c r="P116" s="32">
        <v>107</v>
      </c>
      <c r="Q116" s="32">
        <v>187</v>
      </c>
      <c r="S116" s="56" t="s">
        <v>60</v>
      </c>
      <c r="T116" s="35">
        <v>118</v>
      </c>
      <c r="U116" s="35">
        <v>163</v>
      </c>
      <c r="V116" s="35">
        <v>190</v>
      </c>
      <c r="W116" s="35">
        <v>0</v>
      </c>
      <c r="X116" s="35">
        <v>17</v>
      </c>
      <c r="Y116" s="35">
        <v>156</v>
      </c>
      <c r="Z116" s="35">
        <v>25</v>
      </c>
      <c r="AA116" s="35">
        <v>129</v>
      </c>
      <c r="AB116" s="35">
        <v>62</v>
      </c>
      <c r="AC116" s="35">
        <v>250</v>
      </c>
      <c r="AD116" s="35">
        <v>46</v>
      </c>
      <c r="AE116" s="35">
        <v>250</v>
      </c>
      <c r="AF116" s="35">
        <v>91</v>
      </c>
      <c r="AG116" s="35">
        <v>54</v>
      </c>
      <c r="AH116" s="35">
        <v>107</v>
      </c>
      <c r="AI116" s="35">
        <v>187</v>
      </c>
    </row>
    <row r="117" spans="1:35" x14ac:dyDescent="0.2">
      <c r="A117" s="56" t="s">
        <v>82</v>
      </c>
      <c r="B117" s="35">
        <v>250</v>
      </c>
      <c r="C117" s="32">
        <v>224</v>
      </c>
      <c r="D117" s="32">
        <v>250</v>
      </c>
      <c r="E117" s="32">
        <v>250</v>
      </c>
      <c r="F117" s="32">
        <v>27</v>
      </c>
      <c r="G117" s="32">
        <v>171</v>
      </c>
      <c r="H117" s="32">
        <v>30</v>
      </c>
      <c r="I117" s="32">
        <v>250</v>
      </c>
      <c r="J117" s="32">
        <v>145</v>
      </c>
      <c r="K117" s="32">
        <v>250</v>
      </c>
      <c r="L117" s="32">
        <v>57</v>
      </c>
      <c r="M117" s="32">
        <v>250</v>
      </c>
      <c r="N117" s="32">
        <v>98</v>
      </c>
      <c r="O117" s="32">
        <v>135</v>
      </c>
      <c r="P117" s="32">
        <v>147</v>
      </c>
      <c r="Q117" s="32">
        <v>219</v>
      </c>
      <c r="S117" s="56" t="s">
        <v>82</v>
      </c>
      <c r="T117" s="35">
        <v>250</v>
      </c>
      <c r="U117" s="35">
        <v>224</v>
      </c>
      <c r="V117" s="35">
        <v>250</v>
      </c>
      <c r="W117" s="35">
        <v>0</v>
      </c>
      <c r="X117" s="35">
        <v>27</v>
      </c>
      <c r="Y117" s="35">
        <v>171</v>
      </c>
      <c r="Z117" s="35">
        <v>30</v>
      </c>
      <c r="AA117" s="35">
        <v>250</v>
      </c>
      <c r="AB117" s="35">
        <v>145</v>
      </c>
      <c r="AC117" s="35">
        <v>250</v>
      </c>
      <c r="AD117" s="35">
        <v>57</v>
      </c>
      <c r="AE117" s="35">
        <v>250</v>
      </c>
      <c r="AF117" s="35">
        <v>98</v>
      </c>
      <c r="AG117" s="35">
        <v>135</v>
      </c>
      <c r="AH117" s="35">
        <v>147</v>
      </c>
      <c r="AI117" s="35">
        <v>219</v>
      </c>
    </row>
    <row r="118" spans="1:35" x14ac:dyDescent="0.2">
      <c r="A118" s="56" t="s">
        <v>46</v>
      </c>
      <c r="B118" s="35">
        <v>33</v>
      </c>
      <c r="C118" s="32">
        <v>14</v>
      </c>
      <c r="D118" s="32">
        <v>250</v>
      </c>
      <c r="E118" s="32">
        <v>222</v>
      </c>
      <c r="F118" s="32">
        <v>16</v>
      </c>
      <c r="G118" s="32">
        <v>40</v>
      </c>
      <c r="H118" s="32">
        <v>151</v>
      </c>
      <c r="I118" s="32">
        <v>69</v>
      </c>
      <c r="J118" s="32">
        <v>42</v>
      </c>
      <c r="K118" s="32">
        <v>250</v>
      </c>
      <c r="L118" s="32">
        <v>67</v>
      </c>
      <c r="M118" s="32">
        <v>111</v>
      </c>
      <c r="N118" s="32">
        <v>22</v>
      </c>
      <c r="O118" s="32">
        <v>64</v>
      </c>
      <c r="P118" s="32">
        <v>79</v>
      </c>
      <c r="Q118" s="32">
        <v>180</v>
      </c>
      <c r="S118" s="56" t="s">
        <v>46</v>
      </c>
      <c r="T118" s="35">
        <v>33</v>
      </c>
      <c r="U118" s="35">
        <v>14</v>
      </c>
      <c r="V118" s="35">
        <v>250</v>
      </c>
      <c r="W118" s="35">
        <v>0</v>
      </c>
      <c r="X118" s="35">
        <v>16</v>
      </c>
      <c r="Y118" s="35">
        <v>40</v>
      </c>
      <c r="Z118" s="35">
        <v>151</v>
      </c>
      <c r="AA118" s="35">
        <v>69</v>
      </c>
      <c r="AB118" s="35">
        <v>42</v>
      </c>
      <c r="AC118" s="35">
        <v>250</v>
      </c>
      <c r="AD118" s="35">
        <v>67</v>
      </c>
      <c r="AE118" s="35">
        <v>111</v>
      </c>
      <c r="AF118" s="35">
        <v>22</v>
      </c>
      <c r="AG118" s="35">
        <v>64</v>
      </c>
      <c r="AH118" s="35">
        <v>79</v>
      </c>
      <c r="AI118" s="35">
        <v>180</v>
      </c>
    </row>
    <row r="119" spans="1:35" x14ac:dyDescent="0.2">
      <c r="A119" s="56" t="s">
        <v>80</v>
      </c>
      <c r="B119" s="35">
        <v>250</v>
      </c>
      <c r="C119" s="32">
        <v>58</v>
      </c>
      <c r="D119" s="32">
        <v>250</v>
      </c>
      <c r="E119" s="32">
        <v>250</v>
      </c>
      <c r="F119" s="32">
        <v>161</v>
      </c>
      <c r="G119" s="32">
        <v>44</v>
      </c>
      <c r="H119" s="32">
        <v>232</v>
      </c>
      <c r="I119" s="32">
        <v>160</v>
      </c>
      <c r="J119" s="32">
        <v>47</v>
      </c>
      <c r="K119" s="32">
        <v>250</v>
      </c>
      <c r="L119" s="32">
        <v>100</v>
      </c>
      <c r="M119" s="32">
        <v>250</v>
      </c>
      <c r="N119" s="32">
        <v>31</v>
      </c>
      <c r="O119" s="32">
        <v>133</v>
      </c>
      <c r="P119" s="32">
        <v>142</v>
      </c>
      <c r="Q119" s="32">
        <v>213</v>
      </c>
      <c r="S119" s="56" t="s">
        <v>80</v>
      </c>
      <c r="T119" s="35">
        <v>250</v>
      </c>
      <c r="U119" s="35">
        <v>58</v>
      </c>
      <c r="V119" s="35">
        <v>250</v>
      </c>
      <c r="W119" s="35">
        <v>0</v>
      </c>
      <c r="X119" s="35">
        <v>161</v>
      </c>
      <c r="Y119" s="35">
        <v>44</v>
      </c>
      <c r="Z119" s="35">
        <v>232</v>
      </c>
      <c r="AA119" s="35">
        <v>160</v>
      </c>
      <c r="AB119" s="35">
        <v>47</v>
      </c>
      <c r="AC119" s="35">
        <v>250</v>
      </c>
      <c r="AD119" s="35">
        <v>100</v>
      </c>
      <c r="AE119" s="35">
        <v>250</v>
      </c>
      <c r="AF119" s="35">
        <v>31</v>
      </c>
      <c r="AG119" s="35">
        <v>133</v>
      </c>
      <c r="AH119" s="35">
        <v>142</v>
      </c>
      <c r="AI119" s="35">
        <v>213</v>
      </c>
    </row>
    <row r="120" spans="1:35" x14ac:dyDescent="0.2">
      <c r="A120" s="56" t="s">
        <v>88</v>
      </c>
      <c r="B120" s="35">
        <v>250</v>
      </c>
      <c r="C120" s="32">
        <v>93</v>
      </c>
      <c r="D120" s="32">
        <v>250</v>
      </c>
      <c r="E120" s="32">
        <v>250</v>
      </c>
      <c r="F120" s="32">
        <v>167</v>
      </c>
      <c r="G120" s="32">
        <v>70</v>
      </c>
      <c r="H120" s="32">
        <v>249</v>
      </c>
      <c r="I120" s="32">
        <v>250</v>
      </c>
      <c r="J120" s="32">
        <v>53</v>
      </c>
      <c r="K120" s="32">
        <v>250</v>
      </c>
      <c r="L120" s="32">
        <v>120</v>
      </c>
      <c r="M120" s="32">
        <v>250</v>
      </c>
      <c r="N120" s="32">
        <v>96</v>
      </c>
      <c r="O120" s="32">
        <v>250</v>
      </c>
      <c r="P120" s="32">
        <v>250</v>
      </c>
      <c r="Q120" s="32">
        <v>216</v>
      </c>
      <c r="S120" s="56" t="s">
        <v>88</v>
      </c>
      <c r="T120" s="35">
        <v>250</v>
      </c>
      <c r="U120" s="35">
        <v>93</v>
      </c>
      <c r="V120" s="35">
        <v>250</v>
      </c>
      <c r="W120" s="35">
        <v>0</v>
      </c>
      <c r="X120" s="35">
        <v>167</v>
      </c>
      <c r="Y120" s="35">
        <v>70</v>
      </c>
      <c r="Z120" s="35">
        <v>249</v>
      </c>
      <c r="AA120" s="35">
        <v>250</v>
      </c>
      <c r="AB120" s="35">
        <v>53</v>
      </c>
      <c r="AC120" s="35">
        <v>250</v>
      </c>
      <c r="AD120" s="35">
        <v>120</v>
      </c>
      <c r="AE120" s="35">
        <v>250</v>
      </c>
      <c r="AF120" s="35">
        <v>96</v>
      </c>
      <c r="AG120" s="35">
        <v>250</v>
      </c>
      <c r="AH120" s="35">
        <v>250</v>
      </c>
      <c r="AI120" s="35">
        <v>216</v>
      </c>
    </row>
    <row r="121" spans="1:35" x14ac:dyDescent="0.2">
      <c r="A121" s="56" t="s">
        <v>73</v>
      </c>
      <c r="B121" s="35">
        <v>127</v>
      </c>
      <c r="C121" s="32">
        <v>245</v>
      </c>
      <c r="D121" s="32">
        <v>191</v>
      </c>
      <c r="E121" s="32">
        <v>223</v>
      </c>
      <c r="F121" s="32">
        <v>116</v>
      </c>
      <c r="G121" s="32">
        <v>112</v>
      </c>
      <c r="H121" s="32">
        <v>88</v>
      </c>
      <c r="I121" s="32">
        <v>48</v>
      </c>
      <c r="J121" s="32">
        <v>225</v>
      </c>
      <c r="K121" s="32">
        <v>250</v>
      </c>
      <c r="L121" s="32">
        <v>49</v>
      </c>
      <c r="M121" s="32">
        <v>250</v>
      </c>
      <c r="N121" s="32">
        <v>61</v>
      </c>
      <c r="O121" s="32">
        <v>72</v>
      </c>
      <c r="P121" s="32">
        <v>92</v>
      </c>
      <c r="Q121" s="32">
        <v>130</v>
      </c>
      <c r="S121" s="56" t="s">
        <v>73</v>
      </c>
      <c r="T121" s="35">
        <v>127</v>
      </c>
      <c r="U121" s="35">
        <v>245</v>
      </c>
      <c r="V121" s="35">
        <v>191</v>
      </c>
      <c r="W121" s="35">
        <v>0</v>
      </c>
      <c r="X121" s="35">
        <v>116</v>
      </c>
      <c r="Y121" s="35">
        <v>112</v>
      </c>
      <c r="Z121" s="35">
        <v>88</v>
      </c>
      <c r="AA121" s="35">
        <v>48</v>
      </c>
      <c r="AB121" s="35">
        <v>225</v>
      </c>
      <c r="AC121" s="35">
        <v>250</v>
      </c>
      <c r="AD121" s="35">
        <v>49</v>
      </c>
      <c r="AE121" s="35">
        <v>250</v>
      </c>
      <c r="AF121" s="35">
        <v>61</v>
      </c>
      <c r="AG121" s="35">
        <v>72</v>
      </c>
      <c r="AH121" s="35">
        <v>92</v>
      </c>
      <c r="AI121" s="35">
        <v>130</v>
      </c>
    </row>
    <row r="122" spans="1:35" x14ac:dyDescent="0.2">
      <c r="A122" s="56" t="s">
        <v>111</v>
      </c>
      <c r="B122" s="35">
        <v>146</v>
      </c>
      <c r="C122" s="32">
        <v>248</v>
      </c>
      <c r="D122" s="32">
        <v>209</v>
      </c>
      <c r="E122" s="32">
        <v>250</v>
      </c>
      <c r="F122" s="32">
        <v>198</v>
      </c>
      <c r="G122" s="32">
        <v>250</v>
      </c>
      <c r="H122" s="32">
        <v>189</v>
      </c>
      <c r="I122" s="32">
        <v>138</v>
      </c>
      <c r="J122" s="32">
        <v>246</v>
      </c>
      <c r="K122" s="32">
        <v>250</v>
      </c>
      <c r="L122" s="32">
        <v>85</v>
      </c>
      <c r="M122" s="32">
        <v>250</v>
      </c>
      <c r="N122" s="32">
        <v>87</v>
      </c>
      <c r="O122" s="32">
        <v>125</v>
      </c>
      <c r="P122" s="32">
        <v>250</v>
      </c>
      <c r="Q122" s="32">
        <v>174</v>
      </c>
      <c r="S122" s="56" t="s">
        <v>111</v>
      </c>
      <c r="T122" s="35">
        <v>146</v>
      </c>
      <c r="U122" s="35">
        <v>248</v>
      </c>
      <c r="V122" s="35">
        <v>209</v>
      </c>
      <c r="W122" s="35">
        <v>0</v>
      </c>
      <c r="X122" s="35">
        <v>198</v>
      </c>
      <c r="Y122" s="35">
        <v>250</v>
      </c>
      <c r="Z122" s="35">
        <v>189</v>
      </c>
      <c r="AA122" s="35">
        <v>138</v>
      </c>
      <c r="AB122" s="35">
        <v>246</v>
      </c>
      <c r="AC122" s="35">
        <v>250</v>
      </c>
      <c r="AD122" s="35">
        <v>85</v>
      </c>
      <c r="AE122" s="35">
        <v>250</v>
      </c>
      <c r="AF122" s="35">
        <v>87</v>
      </c>
      <c r="AG122" s="35">
        <v>125</v>
      </c>
      <c r="AH122" s="35">
        <v>250</v>
      </c>
      <c r="AI122" s="35">
        <v>174</v>
      </c>
    </row>
    <row r="123" spans="1:35" x14ac:dyDescent="0.2">
      <c r="A123" s="56" t="s">
        <v>65</v>
      </c>
      <c r="B123" s="35">
        <v>68</v>
      </c>
      <c r="C123" s="32">
        <v>250</v>
      </c>
      <c r="D123" s="32">
        <v>80</v>
      </c>
      <c r="E123" s="32">
        <v>250</v>
      </c>
      <c r="F123" s="32">
        <v>132</v>
      </c>
      <c r="G123" s="32">
        <v>35</v>
      </c>
      <c r="H123" s="32">
        <v>77</v>
      </c>
      <c r="I123" s="32">
        <v>207</v>
      </c>
      <c r="J123" s="32">
        <v>230</v>
      </c>
      <c r="K123" s="32">
        <v>250</v>
      </c>
      <c r="L123" s="32">
        <v>81</v>
      </c>
      <c r="M123" s="32">
        <v>39</v>
      </c>
      <c r="N123" s="32">
        <v>123</v>
      </c>
      <c r="O123" s="32">
        <v>236</v>
      </c>
      <c r="P123" s="32">
        <v>134</v>
      </c>
      <c r="Q123" s="32">
        <v>250</v>
      </c>
      <c r="S123" s="56" t="s">
        <v>65</v>
      </c>
      <c r="T123" s="35">
        <v>68</v>
      </c>
      <c r="U123" s="35">
        <v>250</v>
      </c>
      <c r="V123" s="35">
        <v>80</v>
      </c>
      <c r="W123" s="35">
        <v>0</v>
      </c>
      <c r="X123" s="35">
        <v>132</v>
      </c>
      <c r="Y123" s="35">
        <v>35</v>
      </c>
      <c r="Z123" s="35">
        <v>77</v>
      </c>
      <c r="AA123" s="35">
        <v>207</v>
      </c>
      <c r="AB123" s="35">
        <v>230</v>
      </c>
      <c r="AC123" s="35">
        <v>250</v>
      </c>
      <c r="AD123" s="35">
        <v>81</v>
      </c>
      <c r="AE123" s="35">
        <v>39</v>
      </c>
      <c r="AF123" s="35">
        <v>123</v>
      </c>
      <c r="AG123" s="35">
        <v>236</v>
      </c>
      <c r="AH123" s="35">
        <v>134</v>
      </c>
      <c r="AI123" s="35">
        <v>250</v>
      </c>
    </row>
    <row r="124" spans="1:35" x14ac:dyDescent="0.2">
      <c r="A124" s="56" t="s">
        <v>107</v>
      </c>
      <c r="B124" s="35">
        <v>250</v>
      </c>
      <c r="C124" s="32">
        <v>250</v>
      </c>
      <c r="D124" s="32">
        <v>250</v>
      </c>
      <c r="E124" s="32">
        <v>250</v>
      </c>
      <c r="F124" s="32">
        <v>168</v>
      </c>
      <c r="G124" s="32">
        <v>60</v>
      </c>
      <c r="H124" s="32">
        <v>84</v>
      </c>
      <c r="I124" s="32">
        <v>217</v>
      </c>
      <c r="J124" s="32">
        <v>250</v>
      </c>
      <c r="K124" s="32">
        <v>250</v>
      </c>
      <c r="L124" s="32">
        <v>83</v>
      </c>
      <c r="M124" s="32">
        <v>250</v>
      </c>
      <c r="N124" s="32">
        <v>126</v>
      </c>
      <c r="O124" s="32">
        <v>250</v>
      </c>
      <c r="P124" s="32">
        <v>173</v>
      </c>
      <c r="Q124" s="32">
        <v>250</v>
      </c>
      <c r="S124" s="56" t="s">
        <v>107</v>
      </c>
      <c r="T124" s="35">
        <v>250</v>
      </c>
      <c r="U124" s="35">
        <v>250</v>
      </c>
      <c r="V124" s="35">
        <v>250</v>
      </c>
      <c r="W124" s="35">
        <v>0</v>
      </c>
      <c r="X124" s="35">
        <v>168</v>
      </c>
      <c r="Y124" s="35">
        <v>60</v>
      </c>
      <c r="Z124" s="35">
        <v>84</v>
      </c>
      <c r="AA124" s="35">
        <v>217</v>
      </c>
      <c r="AB124" s="35">
        <v>250</v>
      </c>
      <c r="AC124" s="35">
        <v>250</v>
      </c>
      <c r="AD124" s="35">
        <v>83</v>
      </c>
      <c r="AE124" s="35">
        <v>250</v>
      </c>
      <c r="AF124" s="35">
        <v>126</v>
      </c>
      <c r="AG124" s="35">
        <v>250</v>
      </c>
      <c r="AH124" s="35">
        <v>173</v>
      </c>
      <c r="AI124" s="35">
        <v>250</v>
      </c>
    </row>
    <row r="125" spans="1:35" x14ac:dyDescent="0.2">
      <c r="A125" s="56" t="s">
        <v>98</v>
      </c>
      <c r="B125" s="35">
        <v>153</v>
      </c>
      <c r="C125" s="32">
        <v>109</v>
      </c>
      <c r="D125" s="32">
        <v>212</v>
      </c>
      <c r="E125" s="32">
        <v>250</v>
      </c>
      <c r="F125" s="32">
        <v>108</v>
      </c>
      <c r="G125" s="32">
        <v>250</v>
      </c>
      <c r="H125" s="32">
        <v>63</v>
      </c>
      <c r="I125" s="32">
        <v>74</v>
      </c>
      <c r="J125" s="32">
        <v>131</v>
      </c>
      <c r="K125" s="32">
        <v>250</v>
      </c>
      <c r="L125" s="32">
        <v>97</v>
      </c>
      <c r="M125" s="32">
        <v>66</v>
      </c>
      <c r="N125" s="32">
        <v>56</v>
      </c>
      <c r="O125" s="32">
        <v>175</v>
      </c>
      <c r="P125" s="32">
        <v>121</v>
      </c>
      <c r="Q125" s="32">
        <v>186</v>
      </c>
      <c r="S125" s="56" t="s">
        <v>98</v>
      </c>
      <c r="T125" s="35">
        <v>153</v>
      </c>
      <c r="U125" s="35">
        <v>109</v>
      </c>
      <c r="V125" s="35">
        <v>212</v>
      </c>
      <c r="W125" s="35">
        <v>0</v>
      </c>
      <c r="X125" s="35">
        <v>108</v>
      </c>
      <c r="Y125" s="35">
        <v>250</v>
      </c>
      <c r="Z125" s="35">
        <v>63</v>
      </c>
      <c r="AA125" s="35">
        <v>74</v>
      </c>
      <c r="AB125" s="35">
        <v>131</v>
      </c>
      <c r="AC125" s="35">
        <v>250</v>
      </c>
      <c r="AD125" s="35">
        <v>97</v>
      </c>
      <c r="AE125" s="35">
        <v>66</v>
      </c>
      <c r="AF125" s="35">
        <v>56</v>
      </c>
      <c r="AG125" s="35">
        <v>175</v>
      </c>
      <c r="AH125" s="35">
        <v>121</v>
      </c>
      <c r="AI125" s="35">
        <v>186</v>
      </c>
    </row>
    <row r="126" spans="1:35" x14ac:dyDescent="0.2">
      <c r="A126" s="56" t="s">
        <v>137</v>
      </c>
      <c r="B126" s="35">
        <v>250</v>
      </c>
      <c r="C126" s="32">
        <v>154</v>
      </c>
      <c r="D126" s="32">
        <v>250</v>
      </c>
      <c r="E126" s="32">
        <v>250</v>
      </c>
      <c r="F126" s="32">
        <v>158</v>
      </c>
      <c r="G126" s="32">
        <v>250</v>
      </c>
      <c r="H126" s="32">
        <v>76</v>
      </c>
      <c r="I126" s="32">
        <v>203</v>
      </c>
      <c r="J126" s="32">
        <v>229</v>
      </c>
      <c r="K126" s="32">
        <v>250</v>
      </c>
      <c r="L126" s="32">
        <v>102</v>
      </c>
      <c r="M126" s="32">
        <v>162</v>
      </c>
      <c r="N126" s="32">
        <v>65</v>
      </c>
      <c r="O126" s="32">
        <v>194</v>
      </c>
      <c r="P126" s="32">
        <v>144</v>
      </c>
      <c r="Q126" s="32">
        <v>250</v>
      </c>
      <c r="S126" s="56" t="s">
        <v>137</v>
      </c>
      <c r="T126" s="35">
        <v>250</v>
      </c>
      <c r="U126" s="35">
        <v>154</v>
      </c>
      <c r="V126" s="35">
        <v>250</v>
      </c>
      <c r="W126" s="35">
        <v>0</v>
      </c>
      <c r="X126" s="35">
        <v>158</v>
      </c>
      <c r="Y126" s="35">
        <v>250</v>
      </c>
      <c r="Z126" s="35">
        <v>76</v>
      </c>
      <c r="AA126" s="35">
        <v>203</v>
      </c>
      <c r="AB126" s="35">
        <v>229</v>
      </c>
      <c r="AC126" s="35">
        <v>250</v>
      </c>
      <c r="AD126" s="35">
        <v>102</v>
      </c>
      <c r="AE126" s="35">
        <v>162</v>
      </c>
      <c r="AF126" s="35">
        <v>65</v>
      </c>
      <c r="AG126" s="35">
        <v>194</v>
      </c>
      <c r="AH126" s="35">
        <v>144</v>
      </c>
      <c r="AI126" s="35">
        <v>250</v>
      </c>
    </row>
    <row r="127" spans="1:35" x14ac:dyDescent="0.2">
      <c r="A127" s="56" t="s">
        <v>117</v>
      </c>
      <c r="B127" s="35">
        <v>139</v>
      </c>
      <c r="C127" s="32">
        <v>101</v>
      </c>
      <c r="D127" s="32">
        <v>250</v>
      </c>
      <c r="E127" s="32">
        <v>250</v>
      </c>
      <c r="F127" s="32">
        <v>128</v>
      </c>
      <c r="G127" s="32">
        <v>78</v>
      </c>
      <c r="H127" s="32">
        <v>177</v>
      </c>
      <c r="I127" s="32">
        <v>152</v>
      </c>
      <c r="J127" s="32">
        <v>159</v>
      </c>
      <c r="K127" s="32">
        <v>250</v>
      </c>
      <c r="L127" s="32">
        <v>124</v>
      </c>
      <c r="M127" s="32">
        <v>250</v>
      </c>
      <c r="N127" s="32">
        <v>192</v>
      </c>
      <c r="O127" s="32">
        <v>206</v>
      </c>
      <c r="P127" s="32">
        <v>250</v>
      </c>
      <c r="Q127" s="32">
        <v>94</v>
      </c>
      <c r="S127" s="56" t="s">
        <v>117</v>
      </c>
      <c r="T127" s="35">
        <v>139</v>
      </c>
      <c r="U127" s="35">
        <v>101</v>
      </c>
      <c r="V127" s="35">
        <v>250</v>
      </c>
      <c r="W127" s="35">
        <v>0</v>
      </c>
      <c r="X127" s="35">
        <v>128</v>
      </c>
      <c r="Y127" s="35">
        <v>78</v>
      </c>
      <c r="Z127" s="35">
        <v>177</v>
      </c>
      <c r="AA127" s="35">
        <v>152</v>
      </c>
      <c r="AB127" s="35">
        <v>159</v>
      </c>
      <c r="AC127" s="35">
        <v>250</v>
      </c>
      <c r="AD127" s="35">
        <v>124</v>
      </c>
      <c r="AE127" s="35">
        <v>250</v>
      </c>
      <c r="AF127" s="35">
        <v>192</v>
      </c>
      <c r="AG127" s="35">
        <v>206</v>
      </c>
      <c r="AH127" s="35">
        <v>250</v>
      </c>
      <c r="AI127" s="35">
        <v>94</v>
      </c>
    </row>
    <row r="128" spans="1:35" x14ac:dyDescent="0.2">
      <c r="A128" s="56" t="s">
        <v>131</v>
      </c>
      <c r="B128" s="35">
        <v>250</v>
      </c>
      <c r="C128" s="32">
        <v>250</v>
      </c>
      <c r="D128" s="32">
        <v>250</v>
      </c>
      <c r="E128" s="32">
        <v>250</v>
      </c>
      <c r="F128" s="32">
        <v>137</v>
      </c>
      <c r="G128" s="32">
        <v>89</v>
      </c>
      <c r="H128" s="32">
        <v>179</v>
      </c>
      <c r="I128" s="32">
        <v>165</v>
      </c>
      <c r="J128" s="32">
        <v>247</v>
      </c>
      <c r="K128" s="32">
        <v>250</v>
      </c>
      <c r="L128" s="32">
        <v>188</v>
      </c>
      <c r="M128" s="32">
        <v>250</v>
      </c>
      <c r="N128" s="32">
        <v>211</v>
      </c>
      <c r="O128" s="32">
        <v>226</v>
      </c>
      <c r="P128" s="32">
        <v>250</v>
      </c>
      <c r="Q128" s="32">
        <v>250</v>
      </c>
      <c r="S128" s="56" t="s">
        <v>131</v>
      </c>
      <c r="T128" s="35">
        <v>250</v>
      </c>
      <c r="U128" s="35">
        <v>250</v>
      </c>
      <c r="V128" s="35">
        <v>250</v>
      </c>
      <c r="W128" s="35">
        <v>0</v>
      </c>
      <c r="X128" s="35">
        <v>137</v>
      </c>
      <c r="Y128" s="35">
        <v>89</v>
      </c>
      <c r="Z128" s="35">
        <v>179</v>
      </c>
      <c r="AA128" s="35">
        <v>165</v>
      </c>
      <c r="AB128" s="35">
        <v>247</v>
      </c>
      <c r="AC128" s="35">
        <v>250</v>
      </c>
      <c r="AD128" s="35">
        <v>188</v>
      </c>
      <c r="AE128" s="35">
        <v>250</v>
      </c>
      <c r="AF128" s="35">
        <v>211</v>
      </c>
      <c r="AG128" s="35">
        <v>226</v>
      </c>
      <c r="AH128" s="35">
        <v>250</v>
      </c>
      <c r="AI128" s="35">
        <v>250</v>
      </c>
    </row>
    <row r="129" spans="1:35" x14ac:dyDescent="0.2">
      <c r="A129" s="56" t="s">
        <v>194</v>
      </c>
      <c r="B129" s="35">
        <v>150</v>
      </c>
      <c r="C129" s="32">
        <v>243</v>
      </c>
      <c r="D129" s="32">
        <v>250</v>
      </c>
      <c r="E129" s="32">
        <v>250</v>
      </c>
      <c r="F129" s="32">
        <v>184</v>
      </c>
      <c r="G129" s="32">
        <v>250</v>
      </c>
      <c r="H129" s="32">
        <v>176</v>
      </c>
      <c r="I129" s="32">
        <v>166</v>
      </c>
      <c r="J129" s="32">
        <v>195</v>
      </c>
      <c r="K129" s="32">
        <v>234</v>
      </c>
      <c r="L129" s="32">
        <v>214</v>
      </c>
      <c r="M129" s="32">
        <v>250</v>
      </c>
      <c r="N129" s="32">
        <v>227</v>
      </c>
      <c r="O129" s="32">
        <v>45</v>
      </c>
      <c r="P129" s="32">
        <v>200</v>
      </c>
      <c r="Q129" s="32">
        <v>208</v>
      </c>
      <c r="S129" s="56" t="s">
        <v>194</v>
      </c>
      <c r="T129" s="35">
        <v>150</v>
      </c>
      <c r="U129" s="35">
        <v>243</v>
      </c>
      <c r="V129" s="35">
        <v>250</v>
      </c>
      <c r="W129" s="35">
        <v>0</v>
      </c>
      <c r="X129" s="35">
        <v>184</v>
      </c>
      <c r="Y129" s="35">
        <v>250</v>
      </c>
      <c r="Z129" s="35">
        <v>176</v>
      </c>
      <c r="AA129" s="35">
        <v>166</v>
      </c>
      <c r="AB129" s="35">
        <v>195</v>
      </c>
      <c r="AC129" s="35">
        <v>234</v>
      </c>
      <c r="AD129" s="35">
        <v>214</v>
      </c>
      <c r="AE129" s="35">
        <v>250</v>
      </c>
      <c r="AF129" s="35">
        <v>227</v>
      </c>
      <c r="AG129" s="35">
        <v>45</v>
      </c>
      <c r="AH129" s="35">
        <v>200</v>
      </c>
      <c r="AI129" s="35">
        <v>208</v>
      </c>
    </row>
    <row r="130" spans="1:35" x14ac:dyDescent="0.2">
      <c r="A130" s="56" t="s">
        <v>221</v>
      </c>
      <c r="B130" s="35">
        <v>250</v>
      </c>
      <c r="C130" s="32">
        <v>244</v>
      </c>
      <c r="D130" s="32">
        <v>250</v>
      </c>
      <c r="E130" s="32">
        <v>250</v>
      </c>
      <c r="F130" s="32">
        <v>204</v>
      </c>
      <c r="G130" s="32">
        <v>250</v>
      </c>
      <c r="H130" s="32">
        <v>202</v>
      </c>
      <c r="I130" s="32">
        <v>170</v>
      </c>
      <c r="J130" s="32">
        <v>237</v>
      </c>
      <c r="K130" s="32">
        <v>250</v>
      </c>
      <c r="L130" s="32">
        <v>215</v>
      </c>
      <c r="M130" s="32">
        <v>250</v>
      </c>
      <c r="N130" s="32">
        <v>231</v>
      </c>
      <c r="O130" s="32">
        <v>172</v>
      </c>
      <c r="P130" s="32">
        <v>250</v>
      </c>
      <c r="Q130" s="32">
        <v>210</v>
      </c>
      <c r="S130" s="56" t="s">
        <v>221</v>
      </c>
      <c r="T130" s="35">
        <v>250</v>
      </c>
      <c r="U130" s="35">
        <v>244</v>
      </c>
      <c r="V130" s="35">
        <v>250</v>
      </c>
      <c r="W130" s="35">
        <v>0</v>
      </c>
      <c r="X130" s="35">
        <v>204</v>
      </c>
      <c r="Y130" s="35">
        <v>250</v>
      </c>
      <c r="Z130" s="35">
        <v>202</v>
      </c>
      <c r="AA130" s="35">
        <v>170</v>
      </c>
      <c r="AB130" s="35">
        <v>237</v>
      </c>
      <c r="AC130" s="35">
        <v>250</v>
      </c>
      <c r="AD130" s="35">
        <v>215</v>
      </c>
      <c r="AE130" s="35">
        <v>250</v>
      </c>
      <c r="AF130" s="35">
        <v>231</v>
      </c>
      <c r="AG130" s="35">
        <v>172</v>
      </c>
      <c r="AH130" s="35">
        <v>250</v>
      </c>
      <c r="AI130" s="35">
        <v>210</v>
      </c>
    </row>
    <row r="131" spans="1:35" x14ac:dyDescent="0.2">
      <c r="A131" s="56"/>
      <c r="B131" s="61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S131" s="56"/>
      <c r="T131" s="5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</row>
    <row r="132" spans="1:35" x14ac:dyDescent="0.2">
      <c r="A132" s="56" t="s">
        <v>354</v>
      </c>
      <c r="B132" s="32">
        <v>3593</v>
      </c>
      <c r="C132" s="32">
        <v>3736</v>
      </c>
      <c r="D132" s="32">
        <v>4408</v>
      </c>
      <c r="E132" s="32">
        <v>4945</v>
      </c>
      <c r="F132" s="32">
        <v>2026</v>
      </c>
      <c r="G132" s="32">
        <v>2285</v>
      </c>
      <c r="H132" s="32">
        <v>2241</v>
      </c>
      <c r="I132" s="32">
        <v>3286</v>
      </c>
      <c r="J132" s="32">
        <v>3294</v>
      </c>
      <c r="K132" s="32">
        <v>4595</v>
      </c>
      <c r="L132" s="32">
        <v>1720</v>
      </c>
      <c r="M132" s="32">
        <v>4183</v>
      </c>
      <c r="N132" s="32">
        <v>1807</v>
      </c>
      <c r="O132" s="32">
        <v>2987</v>
      </c>
      <c r="P132" s="32">
        <v>3341</v>
      </c>
      <c r="Q132" s="32">
        <v>3995</v>
      </c>
      <c r="S132" s="56" t="s">
        <v>354</v>
      </c>
      <c r="T132" s="32">
        <v>3593</v>
      </c>
      <c r="U132" s="32">
        <v>3736</v>
      </c>
      <c r="V132" s="32">
        <v>4408</v>
      </c>
      <c r="W132" s="32" t="s">
        <v>824</v>
      </c>
      <c r="X132" s="32">
        <v>2026</v>
      </c>
      <c r="Y132" s="32">
        <v>2285</v>
      </c>
      <c r="Z132" s="32">
        <v>2241</v>
      </c>
      <c r="AA132" s="32">
        <v>3286</v>
      </c>
      <c r="AB132" s="32">
        <v>3294</v>
      </c>
      <c r="AC132" s="32">
        <v>4595</v>
      </c>
      <c r="AD132" s="32">
        <v>1720</v>
      </c>
      <c r="AE132" s="32">
        <v>4183</v>
      </c>
      <c r="AF132" s="32">
        <v>1807</v>
      </c>
      <c r="AG132" s="32">
        <v>2987</v>
      </c>
      <c r="AH132" s="32">
        <v>3341</v>
      </c>
      <c r="AI132" s="32">
        <v>3995</v>
      </c>
    </row>
    <row r="133" spans="1:35" x14ac:dyDescent="0.2">
      <c r="A133" s="56"/>
      <c r="B133" s="61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S133" s="56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</row>
    <row r="134" spans="1:35" x14ac:dyDescent="0.2">
      <c r="A134" s="56" t="s">
        <v>344</v>
      </c>
      <c r="B134" s="81">
        <v>10</v>
      </c>
      <c r="C134" s="81">
        <v>11</v>
      </c>
      <c r="D134" s="81">
        <v>14</v>
      </c>
      <c r="E134" s="81">
        <v>16</v>
      </c>
      <c r="F134" s="81">
        <v>3</v>
      </c>
      <c r="G134" s="81">
        <v>5</v>
      </c>
      <c r="H134" s="81">
        <v>4</v>
      </c>
      <c r="I134" s="81">
        <v>7</v>
      </c>
      <c r="J134" s="81">
        <v>8</v>
      </c>
      <c r="K134" s="81">
        <v>15</v>
      </c>
      <c r="L134" s="81">
        <v>1</v>
      </c>
      <c r="M134" s="81">
        <v>13</v>
      </c>
      <c r="N134" s="81">
        <v>2</v>
      </c>
      <c r="O134" s="81">
        <v>6</v>
      </c>
      <c r="P134" s="81">
        <v>9</v>
      </c>
      <c r="Q134" s="81">
        <v>12</v>
      </c>
      <c r="S134" s="56" t="s">
        <v>344</v>
      </c>
      <c r="T134" s="81">
        <v>10</v>
      </c>
      <c r="U134" s="81">
        <v>11</v>
      </c>
      <c r="V134" s="81">
        <v>14</v>
      </c>
      <c r="W134" s="81" t="s">
        <v>824</v>
      </c>
      <c r="X134" s="81">
        <v>3</v>
      </c>
      <c r="Y134" s="81">
        <v>5</v>
      </c>
      <c r="Z134" s="81">
        <v>4</v>
      </c>
      <c r="AA134" s="81">
        <v>7</v>
      </c>
      <c r="AB134" s="81">
        <v>8</v>
      </c>
      <c r="AC134" s="81">
        <v>15</v>
      </c>
      <c r="AD134" s="81">
        <v>1</v>
      </c>
      <c r="AE134" s="81">
        <v>13</v>
      </c>
      <c r="AF134" s="81">
        <v>2</v>
      </c>
      <c r="AG134" s="81">
        <v>6</v>
      </c>
      <c r="AH134" s="81">
        <v>9</v>
      </c>
      <c r="AI134" s="81">
        <v>12</v>
      </c>
    </row>
    <row r="135" spans="1:35" x14ac:dyDescent="0.2">
      <c r="A135" s="56"/>
      <c r="B135" s="61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S135" s="56"/>
      <c r="T135" s="61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pans="1:35" x14ac:dyDescent="0.2">
      <c r="A136" s="56" t="s">
        <v>209</v>
      </c>
      <c r="B136" s="61"/>
      <c r="C136" s="32"/>
      <c r="D136" s="32"/>
      <c r="E136" s="32"/>
      <c r="F136" s="32">
        <v>73</v>
      </c>
      <c r="G136" s="32">
        <v>29</v>
      </c>
      <c r="H136" s="32"/>
      <c r="I136" s="32"/>
      <c r="J136" s="32"/>
      <c r="K136" s="32"/>
      <c r="L136" s="32">
        <v>122</v>
      </c>
      <c r="M136" s="32"/>
      <c r="N136" s="32">
        <v>99</v>
      </c>
      <c r="O136" s="32"/>
      <c r="P136" s="32"/>
      <c r="Q136" s="32"/>
      <c r="S136" s="56" t="s">
        <v>209</v>
      </c>
      <c r="T136" s="35">
        <v>0</v>
      </c>
      <c r="U136" s="35">
        <v>0</v>
      </c>
      <c r="V136" s="35">
        <v>0</v>
      </c>
      <c r="W136" s="35">
        <v>0</v>
      </c>
      <c r="X136" s="35">
        <v>73</v>
      </c>
      <c r="Y136" s="35">
        <v>29</v>
      </c>
      <c r="Z136" s="35">
        <v>0</v>
      </c>
      <c r="AA136" s="35">
        <v>0</v>
      </c>
      <c r="AB136" s="35">
        <v>0</v>
      </c>
      <c r="AC136" s="35">
        <v>0</v>
      </c>
      <c r="AD136" s="35">
        <v>122</v>
      </c>
      <c r="AE136" s="35">
        <v>0</v>
      </c>
      <c r="AF136" s="35">
        <v>99</v>
      </c>
      <c r="AG136" s="35">
        <v>0</v>
      </c>
      <c r="AH136" s="35">
        <v>0</v>
      </c>
      <c r="AI136" s="35">
        <v>0</v>
      </c>
    </row>
    <row r="137" spans="1:35" x14ac:dyDescent="0.2">
      <c r="A137" s="56" t="s">
        <v>256</v>
      </c>
      <c r="B137" s="61"/>
      <c r="C137" s="32"/>
      <c r="D137" s="32"/>
      <c r="E137" s="32"/>
      <c r="F137" s="32">
        <v>82</v>
      </c>
      <c r="G137" s="32">
        <v>50</v>
      </c>
      <c r="H137" s="32"/>
      <c r="I137" s="32"/>
      <c r="J137" s="32"/>
      <c r="K137" s="32"/>
      <c r="L137" s="32">
        <v>183</v>
      </c>
      <c r="M137" s="32"/>
      <c r="N137" s="32">
        <v>103</v>
      </c>
      <c r="O137" s="32"/>
      <c r="P137" s="32"/>
      <c r="Q137" s="32"/>
      <c r="S137" s="56" t="s">
        <v>256</v>
      </c>
      <c r="T137" s="35">
        <v>0</v>
      </c>
      <c r="U137" s="35">
        <v>0</v>
      </c>
      <c r="V137" s="35">
        <v>0</v>
      </c>
      <c r="W137" s="35">
        <v>0</v>
      </c>
      <c r="X137" s="35">
        <v>82</v>
      </c>
      <c r="Y137" s="35">
        <v>50</v>
      </c>
      <c r="Z137" s="35">
        <v>0</v>
      </c>
      <c r="AA137" s="35">
        <v>0</v>
      </c>
      <c r="AB137" s="35">
        <v>0</v>
      </c>
      <c r="AC137" s="35">
        <v>0</v>
      </c>
      <c r="AD137" s="35">
        <v>183</v>
      </c>
      <c r="AE137" s="35">
        <v>0</v>
      </c>
      <c r="AF137" s="35">
        <v>103</v>
      </c>
      <c r="AG137" s="35">
        <v>0</v>
      </c>
      <c r="AH137" s="35">
        <v>0</v>
      </c>
      <c r="AI137" s="35">
        <v>0</v>
      </c>
    </row>
    <row r="138" spans="1:35" x14ac:dyDescent="0.2">
      <c r="A138" s="56" t="s">
        <v>317</v>
      </c>
      <c r="B138" s="61"/>
      <c r="C138" s="32"/>
      <c r="D138" s="32"/>
      <c r="E138" s="32"/>
      <c r="F138" s="32">
        <v>220</v>
      </c>
      <c r="G138" s="32">
        <v>51</v>
      </c>
      <c r="H138" s="32"/>
      <c r="I138" s="32"/>
      <c r="J138" s="32"/>
      <c r="K138" s="32"/>
      <c r="L138" s="32">
        <v>218</v>
      </c>
      <c r="M138" s="32"/>
      <c r="N138" s="32">
        <v>105</v>
      </c>
      <c r="O138" s="32"/>
      <c r="P138" s="32"/>
      <c r="Q138" s="32"/>
      <c r="S138" s="56" t="s">
        <v>317</v>
      </c>
      <c r="T138" s="35">
        <v>0</v>
      </c>
      <c r="U138" s="35">
        <v>0</v>
      </c>
      <c r="V138" s="35">
        <v>0</v>
      </c>
      <c r="W138" s="35">
        <v>0</v>
      </c>
      <c r="X138" s="35">
        <v>220</v>
      </c>
      <c r="Y138" s="35">
        <v>51</v>
      </c>
      <c r="Z138" s="35">
        <v>0</v>
      </c>
      <c r="AA138" s="35">
        <v>0</v>
      </c>
      <c r="AB138" s="35">
        <v>0</v>
      </c>
      <c r="AC138" s="35">
        <v>0</v>
      </c>
      <c r="AD138" s="35">
        <v>218</v>
      </c>
      <c r="AE138" s="35">
        <v>0</v>
      </c>
      <c r="AF138" s="35">
        <v>105</v>
      </c>
      <c r="AG138" s="35">
        <v>0</v>
      </c>
      <c r="AH138" s="35">
        <v>0</v>
      </c>
      <c r="AI138" s="35">
        <v>0</v>
      </c>
    </row>
    <row r="139" spans="1:35" x14ac:dyDescent="0.2">
      <c r="A139" s="56" t="s">
        <v>813</v>
      </c>
      <c r="B139" s="61"/>
      <c r="C139" s="32"/>
      <c r="D139" s="32"/>
      <c r="E139" s="32"/>
      <c r="F139" s="32">
        <v>228</v>
      </c>
      <c r="G139" s="32">
        <v>52</v>
      </c>
      <c r="H139" s="32"/>
      <c r="I139" s="32"/>
      <c r="J139" s="32"/>
      <c r="K139" s="32"/>
      <c r="L139" s="32">
        <v>239</v>
      </c>
      <c r="M139" s="32"/>
      <c r="N139" s="32">
        <v>115</v>
      </c>
      <c r="O139" s="32"/>
      <c r="P139" s="32"/>
      <c r="Q139" s="32"/>
      <c r="S139" s="56" t="s">
        <v>813</v>
      </c>
      <c r="T139" s="35">
        <v>0</v>
      </c>
      <c r="U139" s="35">
        <v>0</v>
      </c>
      <c r="V139" s="35">
        <v>0</v>
      </c>
      <c r="W139" s="35">
        <v>0</v>
      </c>
      <c r="X139" s="35">
        <v>228</v>
      </c>
      <c r="Y139" s="35">
        <v>52</v>
      </c>
      <c r="Z139" s="35">
        <v>0</v>
      </c>
      <c r="AA139" s="35">
        <v>0</v>
      </c>
      <c r="AB139" s="35">
        <v>0</v>
      </c>
      <c r="AC139" s="35">
        <v>0</v>
      </c>
      <c r="AD139" s="35">
        <v>239</v>
      </c>
      <c r="AE139" s="35">
        <v>0</v>
      </c>
      <c r="AF139" s="35">
        <v>115</v>
      </c>
      <c r="AG139" s="35">
        <v>0</v>
      </c>
      <c r="AH139" s="35">
        <v>0</v>
      </c>
      <c r="AI139" s="35">
        <v>0</v>
      </c>
    </row>
    <row r="140" spans="1:35" x14ac:dyDescent="0.2">
      <c r="A140" s="56" t="s">
        <v>814</v>
      </c>
      <c r="B140" s="61"/>
      <c r="C140" s="32"/>
      <c r="D140" s="32"/>
      <c r="E140" s="32"/>
      <c r="F140" s="32"/>
      <c r="G140" s="32">
        <v>113</v>
      </c>
      <c r="H140" s="32"/>
      <c r="I140" s="32"/>
      <c r="J140" s="32"/>
      <c r="K140" s="32"/>
      <c r="L140" s="32"/>
      <c r="M140" s="32"/>
      <c r="N140" s="32">
        <v>117</v>
      </c>
      <c r="O140" s="32"/>
      <c r="P140" s="32"/>
      <c r="Q140" s="32"/>
      <c r="S140" s="56" t="s">
        <v>814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113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117</v>
      </c>
      <c r="AG140" s="35">
        <v>0</v>
      </c>
      <c r="AH140" s="35">
        <v>0</v>
      </c>
      <c r="AI140" s="35">
        <v>0</v>
      </c>
    </row>
    <row r="141" spans="1:35" x14ac:dyDescent="0.2">
      <c r="A141" s="56" t="s">
        <v>815</v>
      </c>
      <c r="B141" s="61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>
        <v>119</v>
      </c>
      <c r="O141" s="32"/>
      <c r="P141" s="32"/>
      <c r="Q141" s="32"/>
      <c r="S141" s="56" t="s">
        <v>815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119</v>
      </c>
      <c r="AG141" s="35">
        <v>0</v>
      </c>
      <c r="AH141" s="35">
        <v>0</v>
      </c>
      <c r="AI141" s="35">
        <v>0</v>
      </c>
    </row>
    <row r="142" spans="1:35" x14ac:dyDescent="0.2">
      <c r="A142" s="56" t="s">
        <v>141</v>
      </c>
      <c r="B142" s="61"/>
      <c r="C142" s="32"/>
      <c r="D142" s="32"/>
      <c r="E142" s="32"/>
      <c r="F142" s="32">
        <v>169</v>
      </c>
      <c r="G142" s="32"/>
      <c r="H142" s="32">
        <v>178</v>
      </c>
      <c r="I142" s="32">
        <v>241</v>
      </c>
      <c r="J142" s="32"/>
      <c r="K142" s="32"/>
      <c r="L142" s="32">
        <v>95</v>
      </c>
      <c r="M142" s="32"/>
      <c r="N142" s="32">
        <v>140</v>
      </c>
      <c r="O142" s="32"/>
      <c r="P142" s="32">
        <v>205</v>
      </c>
      <c r="Q142" s="32"/>
      <c r="S142" s="56" t="s">
        <v>141</v>
      </c>
      <c r="T142" s="35">
        <v>0</v>
      </c>
      <c r="U142" s="35">
        <v>0</v>
      </c>
      <c r="V142" s="35">
        <v>0</v>
      </c>
      <c r="W142" s="35">
        <v>0</v>
      </c>
      <c r="X142" s="35">
        <v>169</v>
      </c>
      <c r="Y142" s="35">
        <v>0</v>
      </c>
      <c r="Z142" s="35">
        <v>178</v>
      </c>
      <c r="AA142" s="35">
        <v>241</v>
      </c>
      <c r="AB142" s="35">
        <v>0</v>
      </c>
      <c r="AC142" s="35">
        <v>0</v>
      </c>
      <c r="AD142" s="35">
        <v>95</v>
      </c>
      <c r="AE142" s="35">
        <v>0</v>
      </c>
      <c r="AF142" s="35">
        <v>140</v>
      </c>
      <c r="AG142" s="35">
        <v>0</v>
      </c>
      <c r="AH142" s="35">
        <v>205</v>
      </c>
      <c r="AI142" s="35">
        <v>0</v>
      </c>
    </row>
    <row r="143" spans="1:35" x14ac:dyDescent="0.2">
      <c r="A143" s="56" t="s">
        <v>246</v>
      </c>
      <c r="B143" s="61"/>
      <c r="C143" s="32"/>
      <c r="D143" s="32"/>
      <c r="E143" s="32"/>
      <c r="F143" s="32">
        <v>235</v>
      </c>
      <c r="G143" s="32"/>
      <c r="H143" s="32">
        <v>196</v>
      </c>
      <c r="I143" s="32">
        <v>242</v>
      </c>
      <c r="J143" s="32"/>
      <c r="K143" s="32"/>
      <c r="L143" s="32">
        <v>148</v>
      </c>
      <c r="M143" s="32"/>
      <c r="N143" s="32">
        <v>181</v>
      </c>
      <c r="O143" s="32"/>
      <c r="P143" s="32"/>
      <c r="Q143" s="32"/>
      <c r="S143" s="56" t="s">
        <v>246</v>
      </c>
      <c r="T143" s="35">
        <v>0</v>
      </c>
      <c r="U143" s="35">
        <v>0</v>
      </c>
      <c r="V143" s="35">
        <v>0</v>
      </c>
      <c r="W143" s="35">
        <v>0</v>
      </c>
      <c r="X143" s="35">
        <v>235</v>
      </c>
      <c r="Y143" s="35">
        <v>0</v>
      </c>
      <c r="Z143" s="35">
        <v>196</v>
      </c>
      <c r="AA143" s="35">
        <v>242</v>
      </c>
      <c r="AB143" s="35">
        <v>0</v>
      </c>
      <c r="AC143" s="35">
        <v>0</v>
      </c>
      <c r="AD143" s="35">
        <v>148</v>
      </c>
      <c r="AE143" s="35">
        <v>0</v>
      </c>
      <c r="AF143" s="35">
        <v>181</v>
      </c>
      <c r="AG143" s="35">
        <v>0</v>
      </c>
      <c r="AH143" s="35">
        <v>0</v>
      </c>
      <c r="AI143" s="35">
        <v>0</v>
      </c>
    </row>
    <row r="144" spans="1:35" x14ac:dyDescent="0.2">
      <c r="A144" s="56" t="s">
        <v>253</v>
      </c>
      <c r="B144" s="61"/>
      <c r="C144" s="32"/>
      <c r="D144" s="32"/>
      <c r="E144" s="32"/>
      <c r="F144" s="32">
        <v>240</v>
      </c>
      <c r="G144" s="32"/>
      <c r="H144" s="32">
        <v>197</v>
      </c>
      <c r="I144" s="32"/>
      <c r="J144" s="32"/>
      <c r="K144" s="32"/>
      <c r="L144" s="32">
        <v>157</v>
      </c>
      <c r="M144" s="32"/>
      <c r="N144" s="32">
        <v>185</v>
      </c>
      <c r="O144" s="32"/>
      <c r="P144" s="32"/>
      <c r="Q144" s="32"/>
      <c r="S144" s="56" t="s">
        <v>253</v>
      </c>
      <c r="T144" s="35">
        <v>0</v>
      </c>
      <c r="U144" s="35">
        <v>0</v>
      </c>
      <c r="V144" s="35">
        <v>0</v>
      </c>
      <c r="W144" s="35">
        <v>0</v>
      </c>
      <c r="X144" s="35">
        <v>240</v>
      </c>
      <c r="Y144" s="35">
        <v>0</v>
      </c>
      <c r="Z144" s="35">
        <v>197</v>
      </c>
      <c r="AA144" s="35">
        <v>0</v>
      </c>
      <c r="AB144" s="35">
        <v>0</v>
      </c>
      <c r="AC144" s="35">
        <v>0</v>
      </c>
      <c r="AD144" s="35">
        <v>157</v>
      </c>
      <c r="AE144" s="35">
        <v>0</v>
      </c>
      <c r="AF144" s="35">
        <v>185</v>
      </c>
      <c r="AG144" s="35">
        <v>0</v>
      </c>
      <c r="AH144" s="35">
        <v>0</v>
      </c>
      <c r="AI144" s="35">
        <v>0</v>
      </c>
    </row>
    <row r="145" spans="1:37" x14ac:dyDescent="0.2">
      <c r="A145" s="56" t="s">
        <v>286</v>
      </c>
      <c r="B145" s="61"/>
      <c r="C145" s="32"/>
      <c r="D145" s="32"/>
      <c r="E145" s="32"/>
      <c r="F145" s="32"/>
      <c r="G145" s="32"/>
      <c r="H145" s="32">
        <v>199</v>
      </c>
      <c r="I145" s="32"/>
      <c r="J145" s="32"/>
      <c r="K145" s="32"/>
      <c r="L145" s="32">
        <v>164</v>
      </c>
      <c r="M145" s="32"/>
      <c r="N145" s="32">
        <v>193</v>
      </c>
      <c r="O145" s="32"/>
      <c r="P145" s="32"/>
      <c r="Q145" s="32"/>
      <c r="S145" s="56" t="s">
        <v>286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199</v>
      </c>
      <c r="AA145" s="35">
        <v>0</v>
      </c>
      <c r="AB145" s="35">
        <v>0</v>
      </c>
      <c r="AC145" s="35">
        <v>0</v>
      </c>
      <c r="AD145" s="35">
        <v>164</v>
      </c>
      <c r="AE145" s="35">
        <v>0</v>
      </c>
      <c r="AF145" s="35">
        <v>193</v>
      </c>
      <c r="AG145" s="35">
        <v>0</v>
      </c>
      <c r="AH145" s="35">
        <v>0</v>
      </c>
      <c r="AI145" s="35">
        <v>0</v>
      </c>
    </row>
    <row r="146" spans="1:37" x14ac:dyDescent="0.2">
      <c r="A146" s="56"/>
      <c r="B146" s="61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S146" s="56"/>
      <c r="T146" s="61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1:37" ht="15" x14ac:dyDescent="0.25">
      <c r="A147" s="94" t="s">
        <v>816</v>
      </c>
      <c r="B147" s="32">
        <v>26</v>
      </c>
      <c r="C147" s="32">
        <v>39</v>
      </c>
      <c r="D147" s="32">
        <v>32</v>
      </c>
      <c r="E147" s="32">
        <v>42</v>
      </c>
      <c r="F147" s="32">
        <v>6</v>
      </c>
      <c r="G147" s="32">
        <v>14</v>
      </c>
      <c r="H147" s="32">
        <v>17</v>
      </c>
      <c r="I147" s="32">
        <v>14</v>
      </c>
      <c r="J147" s="32">
        <v>27</v>
      </c>
      <c r="K147" s="32">
        <v>43</v>
      </c>
      <c r="L147" s="32">
        <v>5</v>
      </c>
      <c r="M147" s="32">
        <v>47</v>
      </c>
      <c r="N147" s="32">
        <v>10</v>
      </c>
      <c r="O147" s="32">
        <v>31</v>
      </c>
      <c r="P147" s="32">
        <v>21</v>
      </c>
      <c r="Q147" s="32">
        <v>34</v>
      </c>
      <c r="R147" s="27"/>
      <c r="S147" s="94" t="s">
        <v>816</v>
      </c>
      <c r="T147" s="32">
        <v>26</v>
      </c>
      <c r="U147" s="32">
        <v>38</v>
      </c>
      <c r="V147" s="32">
        <v>32</v>
      </c>
      <c r="W147" s="32" t="s">
        <v>824</v>
      </c>
      <c r="X147" s="32">
        <v>6</v>
      </c>
      <c r="Y147" s="32">
        <v>14</v>
      </c>
      <c r="Z147" s="32">
        <v>17</v>
      </c>
      <c r="AA147" s="32">
        <v>14</v>
      </c>
      <c r="AB147" s="32">
        <v>27</v>
      </c>
      <c r="AC147" s="32">
        <v>41</v>
      </c>
      <c r="AD147" s="32">
        <v>5</v>
      </c>
      <c r="AE147" s="32">
        <v>45</v>
      </c>
      <c r="AF147" s="32">
        <v>10</v>
      </c>
      <c r="AG147" s="32">
        <v>30</v>
      </c>
      <c r="AH147" s="32">
        <v>21</v>
      </c>
      <c r="AI147" s="32">
        <v>34</v>
      </c>
    </row>
    <row r="148" spans="1:37" x14ac:dyDescent="0.2">
      <c r="A148" s="56" t="s">
        <v>817</v>
      </c>
      <c r="B148" s="32">
        <v>36</v>
      </c>
      <c r="C148" s="32">
        <v>50</v>
      </c>
      <c r="D148" s="32">
        <v>46</v>
      </c>
      <c r="E148" s="32">
        <v>58</v>
      </c>
      <c r="F148" s="32">
        <v>9</v>
      </c>
      <c r="G148" s="32">
        <v>19</v>
      </c>
      <c r="H148" s="32">
        <v>21</v>
      </c>
      <c r="I148" s="32">
        <v>21</v>
      </c>
      <c r="J148" s="32">
        <v>35</v>
      </c>
      <c r="K148" s="32">
        <v>58</v>
      </c>
      <c r="L148" s="32">
        <v>6</v>
      </c>
      <c r="M148" s="32">
        <v>60</v>
      </c>
      <c r="N148" s="32">
        <v>12</v>
      </c>
      <c r="O148" s="32">
        <v>37</v>
      </c>
      <c r="P148" s="32">
        <v>30</v>
      </c>
      <c r="Q148" s="32">
        <v>46</v>
      </c>
      <c r="S148" s="56" t="s">
        <v>817</v>
      </c>
      <c r="T148" s="32">
        <v>36</v>
      </c>
      <c r="U148" s="32">
        <v>49</v>
      </c>
      <c r="V148" s="32">
        <v>46</v>
      </c>
      <c r="W148" s="32" t="s">
        <v>824</v>
      </c>
      <c r="X148" s="32">
        <v>9</v>
      </c>
      <c r="Y148" s="32">
        <v>19</v>
      </c>
      <c r="Z148" s="32">
        <v>21</v>
      </c>
      <c r="AA148" s="32">
        <v>21</v>
      </c>
      <c r="AB148" s="32">
        <v>35</v>
      </c>
      <c r="AC148" s="32">
        <v>56</v>
      </c>
      <c r="AD148" s="32">
        <v>6</v>
      </c>
      <c r="AE148" s="32">
        <v>58</v>
      </c>
      <c r="AF148" s="32">
        <v>12</v>
      </c>
      <c r="AG148" s="32">
        <v>36</v>
      </c>
      <c r="AH148" s="32">
        <v>30</v>
      </c>
      <c r="AI148" s="32">
        <v>46</v>
      </c>
    </row>
    <row r="149" spans="1:37" x14ac:dyDescent="0.2">
      <c r="A149" s="56" t="s">
        <v>818</v>
      </c>
      <c r="B149" s="81">
        <v>9</v>
      </c>
      <c r="C149" s="81">
        <v>13</v>
      </c>
      <c r="D149" s="81">
        <v>11</v>
      </c>
      <c r="E149" s="81">
        <v>14</v>
      </c>
      <c r="F149" s="81">
        <v>2</v>
      </c>
      <c r="G149" s="81">
        <v>4</v>
      </c>
      <c r="H149" s="81">
        <v>5</v>
      </c>
      <c r="I149" s="81">
        <v>5</v>
      </c>
      <c r="J149" s="81">
        <v>8</v>
      </c>
      <c r="K149" s="81">
        <v>14</v>
      </c>
      <c r="L149" s="81">
        <v>1</v>
      </c>
      <c r="M149" s="81">
        <v>16</v>
      </c>
      <c r="N149" s="81">
        <v>3</v>
      </c>
      <c r="O149" s="81">
        <v>10</v>
      </c>
      <c r="P149" s="81">
        <v>7</v>
      </c>
      <c r="Q149" s="81">
        <v>11</v>
      </c>
      <c r="S149" s="56" t="s">
        <v>818</v>
      </c>
      <c r="T149" s="81">
        <v>9</v>
      </c>
      <c r="U149" s="81">
        <v>13</v>
      </c>
      <c r="V149" s="81">
        <v>11</v>
      </c>
      <c r="W149" s="81" t="s">
        <v>824</v>
      </c>
      <c r="X149" s="81">
        <v>2</v>
      </c>
      <c r="Y149" s="81">
        <v>4</v>
      </c>
      <c r="Z149" s="81">
        <v>5</v>
      </c>
      <c r="AA149" s="81">
        <v>5</v>
      </c>
      <c r="AB149" s="81">
        <v>8</v>
      </c>
      <c r="AC149" s="81">
        <v>14</v>
      </c>
      <c r="AD149" s="81">
        <v>1</v>
      </c>
      <c r="AE149" s="81">
        <v>15</v>
      </c>
      <c r="AF149" s="81">
        <v>3</v>
      </c>
      <c r="AG149" s="81">
        <v>9</v>
      </c>
      <c r="AH149" s="81">
        <v>7</v>
      </c>
      <c r="AI149" s="81">
        <v>11</v>
      </c>
    </row>
    <row r="150" spans="1:37" x14ac:dyDescent="0.2"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7" x14ac:dyDescent="0.2">
      <c r="A151" s="95" t="s">
        <v>820</v>
      </c>
      <c r="B151" s="96">
        <v>36.07011</v>
      </c>
      <c r="C151" s="96">
        <v>50.124429999999997</v>
      </c>
      <c r="D151" s="96">
        <v>46.111339999999998</v>
      </c>
      <c r="E151" s="96">
        <v>58.135760000000005</v>
      </c>
      <c r="F151" s="96">
        <v>9.0222300000000004</v>
      </c>
      <c r="G151" s="96">
        <v>19.045549999999999</v>
      </c>
      <c r="H151" s="96">
        <v>21.045659999999998</v>
      </c>
      <c r="I151" s="96">
        <v>21.014790000000001</v>
      </c>
      <c r="J151" s="96">
        <v>35.089000000000006</v>
      </c>
      <c r="K151" s="96">
        <v>58.155650000000001</v>
      </c>
      <c r="L151" s="96">
        <v>6.0111299999999996</v>
      </c>
      <c r="M151" s="96">
        <v>60.146760000000008</v>
      </c>
      <c r="N151" s="96">
        <v>12.023339999999999</v>
      </c>
      <c r="O151" s="96">
        <v>37.068950000000001</v>
      </c>
      <c r="P151" s="96">
        <v>30.07779</v>
      </c>
      <c r="Q151" s="96">
        <v>46.122320000000002</v>
      </c>
      <c r="S151" s="95" t="s">
        <v>820</v>
      </c>
      <c r="T151" s="97">
        <v>36.07011</v>
      </c>
      <c r="U151" s="97">
        <v>49.123429999999999</v>
      </c>
      <c r="V151" s="97">
        <v>46.111339999999998</v>
      </c>
      <c r="W151" s="97" t="s">
        <v>837</v>
      </c>
      <c r="X151" s="97">
        <v>9.0222300000000004</v>
      </c>
      <c r="Y151" s="97">
        <v>19.045549999999999</v>
      </c>
      <c r="Z151" s="97">
        <v>21.045659999999998</v>
      </c>
      <c r="AA151" s="97">
        <v>21.014790000000001</v>
      </c>
      <c r="AB151" s="97">
        <v>35.089000000000006</v>
      </c>
      <c r="AC151" s="97">
        <v>56.14555</v>
      </c>
      <c r="AD151" s="97">
        <v>6.0111299999999996</v>
      </c>
      <c r="AE151" s="97">
        <v>58.146650000000001</v>
      </c>
      <c r="AF151" s="97">
        <v>12.023339999999999</v>
      </c>
      <c r="AG151" s="97">
        <v>36.068940000000005</v>
      </c>
      <c r="AH151" s="97">
        <v>30.07779</v>
      </c>
      <c r="AI151" s="97">
        <v>46.122320000000002</v>
      </c>
      <c r="AK151" s="2" t="s">
        <v>821</v>
      </c>
    </row>
    <row r="152" spans="1:37" x14ac:dyDescent="0.2">
      <c r="B152" s="56" t="s">
        <v>34</v>
      </c>
      <c r="C152" s="56" t="s">
        <v>102</v>
      </c>
      <c r="D152" s="56" t="s">
        <v>31</v>
      </c>
      <c r="E152" s="56" t="s">
        <v>92</v>
      </c>
      <c r="F152" s="56" t="s">
        <v>19</v>
      </c>
      <c r="G152" s="56" t="s">
        <v>57</v>
      </c>
      <c r="H152" s="56" t="s">
        <v>63</v>
      </c>
      <c r="I152" s="56" t="s">
        <v>53</v>
      </c>
      <c r="J152" s="56" t="s">
        <v>70</v>
      </c>
      <c r="K152" s="56" t="s">
        <v>157</v>
      </c>
      <c r="L152" s="56" t="s">
        <v>49</v>
      </c>
      <c r="M152" s="56" t="s">
        <v>114</v>
      </c>
      <c r="N152" s="56" t="s">
        <v>43</v>
      </c>
      <c r="O152" s="56" t="s">
        <v>85</v>
      </c>
      <c r="P152" s="56" t="s">
        <v>124</v>
      </c>
      <c r="Q152" s="56" t="s">
        <v>24</v>
      </c>
      <c r="T152" s="56" t="s">
        <v>34</v>
      </c>
      <c r="U152" s="56" t="s">
        <v>102</v>
      </c>
      <c r="V152" s="56" t="s">
        <v>31</v>
      </c>
      <c r="W152" s="56" t="s">
        <v>92</v>
      </c>
      <c r="X152" s="56" t="s">
        <v>19</v>
      </c>
      <c r="Y152" s="56" t="s">
        <v>57</v>
      </c>
      <c r="Z152" s="56" t="s">
        <v>63</v>
      </c>
      <c r="AA152" s="56" t="s">
        <v>53</v>
      </c>
      <c r="AB152" s="56" t="s">
        <v>70</v>
      </c>
      <c r="AC152" s="56" t="s">
        <v>157</v>
      </c>
      <c r="AD152" s="56" t="s">
        <v>49</v>
      </c>
      <c r="AE152" s="56" t="s">
        <v>114</v>
      </c>
      <c r="AF152" s="56" t="s">
        <v>43</v>
      </c>
      <c r="AG152" s="56" t="s">
        <v>85</v>
      </c>
      <c r="AH152" s="56" t="s">
        <v>124</v>
      </c>
      <c r="AI152" s="56" t="s">
        <v>24</v>
      </c>
    </row>
    <row r="153" spans="1:37" ht="15" x14ac:dyDescent="0.25"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</row>
    <row r="154" spans="1:37" x14ac:dyDescent="0.2">
      <c r="A154" s="98" t="s">
        <v>822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S154" s="98" t="s">
        <v>822</v>
      </c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7" x14ac:dyDescent="0.2">
      <c r="A155" s="98" t="s">
        <v>34</v>
      </c>
      <c r="B155" s="1" t="s">
        <v>33</v>
      </c>
      <c r="S155" s="98" t="s">
        <v>34</v>
      </c>
      <c r="T155" s="1" t="s">
        <v>33</v>
      </c>
    </row>
    <row r="156" spans="1:37" x14ac:dyDescent="0.2">
      <c r="A156" s="98" t="s">
        <v>102</v>
      </c>
      <c r="B156" s="1" t="s">
        <v>101</v>
      </c>
      <c r="S156" s="98" t="s">
        <v>102</v>
      </c>
      <c r="T156" s="1" t="s">
        <v>101</v>
      </c>
    </row>
    <row r="157" spans="1:37" ht="15" x14ac:dyDescent="0.25">
      <c r="A157" s="99" t="s">
        <v>31</v>
      </c>
      <c r="B157" s="1" t="s">
        <v>838</v>
      </c>
      <c r="S157" s="99" t="s">
        <v>31</v>
      </c>
      <c r="T157" s="1" t="s">
        <v>838</v>
      </c>
    </row>
    <row r="158" spans="1:37" ht="15" x14ac:dyDescent="0.25">
      <c r="A158" s="99" t="s">
        <v>92</v>
      </c>
      <c r="B158" s="1" t="s">
        <v>91</v>
      </c>
      <c r="S158" s="99" t="s">
        <v>92</v>
      </c>
      <c r="T158" s="1" t="s">
        <v>91</v>
      </c>
    </row>
    <row r="159" spans="1:37" x14ac:dyDescent="0.2">
      <c r="A159" s="98" t="s">
        <v>19</v>
      </c>
      <c r="B159" s="1" t="s">
        <v>18</v>
      </c>
      <c r="S159" s="98" t="s">
        <v>19</v>
      </c>
      <c r="T159" s="1" t="s">
        <v>18</v>
      </c>
    </row>
    <row r="160" spans="1:37" x14ac:dyDescent="0.2">
      <c r="A160" s="98" t="s">
        <v>57</v>
      </c>
      <c r="B160" s="1" t="s">
        <v>839</v>
      </c>
      <c r="S160" s="98" t="s">
        <v>57</v>
      </c>
      <c r="T160" s="1" t="s">
        <v>839</v>
      </c>
    </row>
    <row r="161" spans="1:35" x14ac:dyDescent="0.2">
      <c r="A161" s="98" t="s">
        <v>63</v>
      </c>
      <c r="B161" s="1" t="s">
        <v>62</v>
      </c>
      <c r="S161" s="98" t="s">
        <v>63</v>
      </c>
      <c r="T161" s="1" t="s">
        <v>62</v>
      </c>
    </row>
    <row r="162" spans="1:35" x14ac:dyDescent="0.2">
      <c r="A162" s="98" t="s">
        <v>53</v>
      </c>
      <c r="B162" s="1" t="s">
        <v>840</v>
      </c>
      <c r="S162" s="98" t="s">
        <v>53</v>
      </c>
      <c r="T162" s="1" t="s">
        <v>840</v>
      </c>
    </row>
    <row r="163" spans="1:35" x14ac:dyDescent="0.2">
      <c r="A163" s="98" t="s">
        <v>70</v>
      </c>
      <c r="B163" s="1" t="s">
        <v>841</v>
      </c>
      <c r="S163" s="98" t="s">
        <v>70</v>
      </c>
      <c r="T163" s="1" t="s">
        <v>841</v>
      </c>
    </row>
    <row r="164" spans="1:35" x14ac:dyDescent="0.2">
      <c r="A164" s="98" t="s">
        <v>842</v>
      </c>
      <c r="B164" s="1" t="s">
        <v>843</v>
      </c>
      <c r="S164" s="98" t="s">
        <v>842</v>
      </c>
      <c r="T164" s="1" t="s">
        <v>843</v>
      </c>
    </row>
    <row r="165" spans="1:35" x14ac:dyDescent="0.2">
      <c r="A165" s="98" t="s">
        <v>49</v>
      </c>
      <c r="B165" s="1" t="s">
        <v>48</v>
      </c>
      <c r="S165" s="98" t="s">
        <v>49</v>
      </c>
      <c r="T165" s="1" t="s">
        <v>48</v>
      </c>
    </row>
    <row r="166" spans="1:35" x14ac:dyDescent="0.2">
      <c r="A166" s="98" t="s">
        <v>114</v>
      </c>
      <c r="B166" s="1" t="s">
        <v>113</v>
      </c>
      <c r="S166" s="98" t="s">
        <v>114</v>
      </c>
      <c r="T166" s="1" t="s">
        <v>113</v>
      </c>
    </row>
    <row r="167" spans="1:35" x14ac:dyDescent="0.2">
      <c r="A167" s="98" t="s">
        <v>43</v>
      </c>
      <c r="B167" s="1" t="s">
        <v>844</v>
      </c>
      <c r="S167" s="98" t="s">
        <v>43</v>
      </c>
      <c r="T167" s="1" t="s">
        <v>844</v>
      </c>
    </row>
    <row r="168" spans="1:35" x14ac:dyDescent="0.2">
      <c r="A168" s="98" t="s">
        <v>85</v>
      </c>
      <c r="B168" s="1" t="s">
        <v>84</v>
      </c>
      <c r="S168" s="98" t="s">
        <v>85</v>
      </c>
      <c r="T168" s="1" t="s">
        <v>84</v>
      </c>
    </row>
    <row r="169" spans="1:35" x14ac:dyDescent="0.2">
      <c r="A169" s="98" t="s">
        <v>124</v>
      </c>
      <c r="B169" s="1" t="s">
        <v>845</v>
      </c>
      <c r="S169" s="98" t="s">
        <v>124</v>
      </c>
      <c r="T169" s="1" t="s">
        <v>845</v>
      </c>
    </row>
    <row r="171" spans="1:35" x14ac:dyDescent="0.2">
      <c r="A171" s="2" t="s">
        <v>846</v>
      </c>
      <c r="Q171" s="2" t="s">
        <v>847</v>
      </c>
      <c r="S171" s="2" t="s">
        <v>846</v>
      </c>
      <c r="AI171" s="2" t="s">
        <v>847</v>
      </c>
    </row>
    <row r="172" spans="1:35" x14ac:dyDescent="0.2">
      <c r="A172" s="2" t="s">
        <v>823</v>
      </c>
    </row>
    <row r="173" spans="1:35" x14ac:dyDescent="0.2">
      <c r="A173" s="2" t="s">
        <v>835</v>
      </c>
      <c r="S173" s="2" t="s">
        <v>836</v>
      </c>
    </row>
    <row r="175" spans="1:35" x14ac:dyDescent="0.2">
      <c r="B175" s="2" t="s">
        <v>34</v>
      </c>
      <c r="C175" s="2" t="s">
        <v>102</v>
      </c>
      <c r="D175" s="2" t="s">
        <v>31</v>
      </c>
      <c r="E175" s="2" t="s">
        <v>92</v>
      </c>
      <c r="F175" s="2" t="s">
        <v>19</v>
      </c>
      <c r="G175" s="2" t="s">
        <v>57</v>
      </c>
      <c r="H175" s="2" t="s">
        <v>63</v>
      </c>
      <c r="I175" s="2" t="s">
        <v>53</v>
      </c>
      <c r="J175" s="2" t="s">
        <v>70</v>
      </c>
      <c r="K175" s="2" t="s">
        <v>842</v>
      </c>
      <c r="L175" s="2" t="s">
        <v>49</v>
      </c>
      <c r="M175" s="2" t="s">
        <v>114</v>
      </c>
      <c r="N175" s="2" t="s">
        <v>43</v>
      </c>
      <c r="O175" s="2" t="s">
        <v>85</v>
      </c>
      <c r="P175" s="2" t="s">
        <v>124</v>
      </c>
      <c r="Q175" s="2" t="s">
        <v>24</v>
      </c>
      <c r="T175" s="2" t="s">
        <v>34</v>
      </c>
      <c r="U175" s="2" t="s">
        <v>102</v>
      </c>
      <c r="V175" s="2" t="s">
        <v>31</v>
      </c>
      <c r="W175" s="2" t="s">
        <v>92</v>
      </c>
      <c r="X175" s="2" t="s">
        <v>19</v>
      </c>
      <c r="Y175" s="2" t="s">
        <v>57</v>
      </c>
      <c r="Z175" s="2" t="s">
        <v>63</v>
      </c>
      <c r="AA175" s="2" t="s">
        <v>53</v>
      </c>
      <c r="AB175" s="2" t="s">
        <v>70</v>
      </c>
      <c r="AC175" s="2" t="s">
        <v>842</v>
      </c>
      <c r="AD175" s="2" t="s">
        <v>49</v>
      </c>
      <c r="AE175" s="2" t="s">
        <v>114</v>
      </c>
      <c r="AF175" s="2" t="s">
        <v>43</v>
      </c>
      <c r="AG175" s="2" t="s">
        <v>85</v>
      </c>
      <c r="AH175" s="2" t="s">
        <v>124</v>
      </c>
      <c r="AI175" s="2" t="s">
        <v>24</v>
      </c>
    </row>
    <row r="176" spans="1:35" x14ac:dyDescent="0.2">
      <c r="A176" s="2">
        <v>1</v>
      </c>
      <c r="B176" s="2">
        <v>9</v>
      </c>
      <c r="C176" s="2">
        <v>13</v>
      </c>
      <c r="D176" s="2">
        <v>10</v>
      </c>
      <c r="E176" s="2">
        <v>12</v>
      </c>
      <c r="F176" s="2">
        <v>2</v>
      </c>
      <c r="G176" s="2">
        <v>5</v>
      </c>
      <c r="H176" s="2">
        <v>6</v>
      </c>
      <c r="I176" s="2">
        <v>1</v>
      </c>
      <c r="J176" s="2">
        <v>8</v>
      </c>
      <c r="K176" s="2">
        <v>14</v>
      </c>
      <c r="L176" s="2">
        <v>3</v>
      </c>
      <c r="M176" s="2">
        <v>16</v>
      </c>
      <c r="N176" s="2">
        <v>4</v>
      </c>
      <c r="O176" s="2">
        <v>15</v>
      </c>
      <c r="P176" s="2">
        <v>7</v>
      </c>
      <c r="Q176" s="2">
        <v>11</v>
      </c>
      <c r="S176" s="2">
        <v>1</v>
      </c>
      <c r="T176" s="2">
        <v>9</v>
      </c>
      <c r="U176" s="2">
        <v>12</v>
      </c>
      <c r="V176" s="2">
        <v>10</v>
      </c>
      <c r="W176" s="2" t="s">
        <v>824</v>
      </c>
      <c r="X176" s="2">
        <v>2</v>
      </c>
      <c r="Y176" s="2">
        <v>5</v>
      </c>
      <c r="Z176" s="2">
        <v>6</v>
      </c>
      <c r="AA176" s="2">
        <v>1</v>
      </c>
      <c r="AB176" s="2">
        <v>8</v>
      </c>
      <c r="AC176" s="2">
        <v>13</v>
      </c>
      <c r="AD176" s="2">
        <v>3</v>
      </c>
      <c r="AE176" s="2">
        <v>15</v>
      </c>
      <c r="AF176" s="2">
        <v>4</v>
      </c>
      <c r="AG176" s="2">
        <v>14</v>
      </c>
      <c r="AH176" s="2">
        <v>7</v>
      </c>
      <c r="AI176" s="2">
        <v>11</v>
      </c>
    </row>
    <row r="177" spans="1:35" x14ac:dyDescent="0.2">
      <c r="A177" s="2">
        <v>2</v>
      </c>
      <c r="S177" s="2">
        <v>2</v>
      </c>
    </row>
    <row r="178" spans="1:35" x14ac:dyDescent="0.2">
      <c r="A178" s="2">
        <v>3</v>
      </c>
      <c r="S178" s="2">
        <v>3</v>
      </c>
    </row>
    <row r="179" spans="1:35" x14ac:dyDescent="0.2">
      <c r="A179" s="2">
        <v>4</v>
      </c>
      <c r="S179" s="2">
        <v>4</v>
      </c>
    </row>
    <row r="180" spans="1:35" x14ac:dyDescent="0.2">
      <c r="A180" s="2">
        <v>5</v>
      </c>
      <c r="S180" s="2">
        <v>5</v>
      </c>
    </row>
    <row r="181" spans="1:35" x14ac:dyDescent="0.2">
      <c r="A181" s="2">
        <v>6</v>
      </c>
      <c r="S181" s="2">
        <v>6</v>
      </c>
    </row>
    <row r="183" spans="1:35" x14ac:dyDescent="0.2">
      <c r="A183" s="2" t="s">
        <v>825</v>
      </c>
      <c r="B183" s="2">
        <v>9</v>
      </c>
      <c r="C183" s="2">
        <v>13</v>
      </c>
      <c r="D183" s="2">
        <v>10</v>
      </c>
      <c r="E183" s="2">
        <v>12</v>
      </c>
      <c r="F183" s="2">
        <v>2</v>
      </c>
      <c r="G183" s="2">
        <v>5</v>
      </c>
      <c r="H183" s="2">
        <v>6</v>
      </c>
      <c r="I183" s="2">
        <v>1</v>
      </c>
      <c r="J183" s="2">
        <v>8</v>
      </c>
      <c r="K183" s="2">
        <v>14</v>
      </c>
      <c r="L183" s="2">
        <v>3</v>
      </c>
      <c r="M183" s="2">
        <v>16</v>
      </c>
      <c r="N183" s="2">
        <v>4</v>
      </c>
      <c r="O183" s="2">
        <v>15</v>
      </c>
      <c r="P183" s="2">
        <v>7</v>
      </c>
      <c r="Q183" s="2">
        <v>11</v>
      </c>
      <c r="S183" s="2" t="s">
        <v>825</v>
      </c>
      <c r="T183" s="2">
        <v>9</v>
      </c>
      <c r="U183" s="2">
        <v>12</v>
      </c>
      <c r="V183" s="2">
        <v>10</v>
      </c>
      <c r="W183" s="2">
        <v>0</v>
      </c>
      <c r="X183" s="2">
        <v>2</v>
      </c>
      <c r="Y183" s="2">
        <v>5</v>
      </c>
      <c r="Z183" s="2">
        <v>6</v>
      </c>
      <c r="AA183" s="2">
        <v>1</v>
      </c>
      <c r="AB183" s="2">
        <v>8</v>
      </c>
      <c r="AC183" s="2">
        <v>13</v>
      </c>
      <c r="AD183" s="2">
        <v>3</v>
      </c>
      <c r="AE183" s="2">
        <v>15</v>
      </c>
      <c r="AF183" s="2">
        <v>4</v>
      </c>
      <c r="AG183" s="2">
        <v>14</v>
      </c>
      <c r="AH183" s="2">
        <v>7</v>
      </c>
      <c r="AI183" s="2">
        <v>11</v>
      </c>
    </row>
    <row r="184" spans="1:35" x14ac:dyDescent="0.2">
      <c r="A184" s="2" t="s">
        <v>826</v>
      </c>
      <c r="B184" s="2">
        <v>9</v>
      </c>
      <c r="C184" s="2">
        <v>13</v>
      </c>
      <c r="D184" s="2">
        <v>10</v>
      </c>
      <c r="E184" s="2">
        <v>12</v>
      </c>
      <c r="F184" s="2">
        <v>2</v>
      </c>
      <c r="G184" s="2">
        <v>5</v>
      </c>
      <c r="H184" s="2">
        <v>6</v>
      </c>
      <c r="I184" s="2">
        <v>1</v>
      </c>
      <c r="J184" s="2">
        <v>8</v>
      </c>
      <c r="K184" s="2">
        <v>14</v>
      </c>
      <c r="L184" s="2">
        <v>3</v>
      </c>
      <c r="M184" s="2">
        <v>16</v>
      </c>
      <c r="N184" s="2">
        <v>4</v>
      </c>
      <c r="O184" s="2">
        <v>15</v>
      </c>
      <c r="P184" s="2">
        <v>7</v>
      </c>
      <c r="Q184" s="2">
        <v>11</v>
      </c>
      <c r="S184" s="2" t="s">
        <v>826</v>
      </c>
      <c r="T184" s="2">
        <v>9</v>
      </c>
      <c r="U184" s="2">
        <v>12</v>
      </c>
      <c r="V184" s="2">
        <v>10</v>
      </c>
      <c r="W184" s="2" t="s">
        <v>824</v>
      </c>
      <c r="X184" s="2">
        <v>2</v>
      </c>
      <c r="Y184" s="2">
        <v>5</v>
      </c>
      <c r="Z184" s="2">
        <v>6</v>
      </c>
      <c r="AA184" s="2">
        <v>1</v>
      </c>
      <c r="AB184" s="2">
        <v>8</v>
      </c>
      <c r="AC184" s="2">
        <v>13</v>
      </c>
      <c r="AD184" s="2">
        <v>3</v>
      </c>
      <c r="AE184" s="2">
        <v>15</v>
      </c>
      <c r="AF184" s="2">
        <v>4</v>
      </c>
      <c r="AG184" s="2">
        <v>14</v>
      </c>
      <c r="AH184" s="2">
        <v>7</v>
      </c>
      <c r="AI184" s="2">
        <v>11</v>
      </c>
    </row>
    <row r="185" spans="1:35" x14ac:dyDescent="0.2">
      <c r="A185" s="2" t="s">
        <v>5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S185" s="2" t="s">
        <v>5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</row>
    <row r="186" spans="1:35" x14ac:dyDescent="0.2">
      <c r="A186" s="2">
        <v>0</v>
      </c>
    </row>
    <row r="188" spans="1:35" x14ac:dyDescent="0.2">
      <c r="A188" s="2" t="s">
        <v>827</v>
      </c>
      <c r="S188" s="2" t="s">
        <v>827</v>
      </c>
    </row>
    <row r="189" spans="1:35" x14ac:dyDescent="0.2">
      <c r="E189" s="2" t="s">
        <v>828</v>
      </c>
      <c r="W189" s="2" t="s">
        <v>828</v>
      </c>
    </row>
    <row r="190" spans="1:35" x14ac:dyDescent="0.2">
      <c r="A190" s="2">
        <v>1</v>
      </c>
      <c r="B190" s="2">
        <v>45578</v>
      </c>
      <c r="C190" s="2" t="s">
        <v>848</v>
      </c>
      <c r="D190" s="2" t="s">
        <v>848</v>
      </c>
      <c r="E190" s="2" t="s">
        <v>829</v>
      </c>
      <c r="S190" s="2">
        <v>1</v>
      </c>
      <c r="T190" s="2">
        <v>45578</v>
      </c>
      <c r="U190" s="2" t="s">
        <v>848</v>
      </c>
      <c r="V190" s="2" t="s">
        <v>848</v>
      </c>
      <c r="W190" s="2" t="s">
        <v>829</v>
      </c>
    </row>
    <row r="191" spans="1:35" x14ac:dyDescent="0.2">
      <c r="A191" s="2">
        <v>2</v>
      </c>
      <c r="B191" s="2">
        <v>45620</v>
      </c>
      <c r="C191" s="2" t="s">
        <v>849</v>
      </c>
      <c r="D191" s="2" t="s">
        <v>849</v>
      </c>
      <c r="S191" s="2">
        <v>2</v>
      </c>
      <c r="T191" s="2">
        <v>45620</v>
      </c>
      <c r="U191" s="2" t="s">
        <v>849</v>
      </c>
      <c r="V191" s="2" t="s">
        <v>849</v>
      </c>
      <c r="W191" s="2">
        <v>0</v>
      </c>
    </row>
    <row r="192" spans="1:35" x14ac:dyDescent="0.2">
      <c r="A192" s="2">
        <v>3</v>
      </c>
      <c r="B192" s="2">
        <v>45641</v>
      </c>
      <c r="C192" s="2" t="s">
        <v>850</v>
      </c>
      <c r="D192" s="2" t="s">
        <v>850</v>
      </c>
      <c r="S192" s="2">
        <v>3</v>
      </c>
      <c r="T192" s="2">
        <v>45641</v>
      </c>
      <c r="U192" s="2" t="s">
        <v>850</v>
      </c>
      <c r="V192" s="2" t="s">
        <v>850</v>
      </c>
      <c r="W192" s="2">
        <v>0</v>
      </c>
    </row>
    <row r="193" spans="1:23" x14ac:dyDescent="0.2">
      <c r="A193" s="2">
        <v>4</v>
      </c>
      <c r="B193" s="2">
        <v>45669</v>
      </c>
      <c r="C193" s="2" t="s">
        <v>851</v>
      </c>
      <c r="D193" s="2" t="s">
        <v>851</v>
      </c>
      <c r="S193" s="2">
        <v>4</v>
      </c>
      <c r="T193" s="2">
        <v>45669</v>
      </c>
      <c r="U193" s="2" t="s">
        <v>851</v>
      </c>
      <c r="V193" s="2" t="s">
        <v>851</v>
      </c>
      <c r="W193" s="2">
        <v>0</v>
      </c>
    </row>
    <row r="194" spans="1:23" x14ac:dyDescent="0.2">
      <c r="A194" s="2">
        <v>5</v>
      </c>
      <c r="B194" s="2">
        <v>45704</v>
      </c>
      <c r="C194" s="2" t="s">
        <v>852</v>
      </c>
      <c r="D194" s="2" t="s">
        <v>852</v>
      </c>
      <c r="S194" s="2">
        <v>5</v>
      </c>
      <c r="T194" s="2">
        <v>45704</v>
      </c>
      <c r="U194" s="2" t="s">
        <v>852</v>
      </c>
      <c r="V194" s="2" t="s">
        <v>852</v>
      </c>
      <c r="W194" s="2">
        <v>0</v>
      </c>
    </row>
    <row r="195" spans="1:23" x14ac:dyDescent="0.2">
      <c r="A195" s="2">
        <v>6</v>
      </c>
      <c r="B195" s="2">
        <v>45732</v>
      </c>
      <c r="C195" s="2" t="s">
        <v>853</v>
      </c>
      <c r="D195" s="2" t="s">
        <v>853</v>
      </c>
      <c r="S195" s="2">
        <v>6</v>
      </c>
      <c r="T195" s="2">
        <v>45732</v>
      </c>
      <c r="U195" s="2" t="s">
        <v>853</v>
      </c>
      <c r="V195" s="2" t="s">
        <v>853</v>
      </c>
      <c r="W195" s="2">
        <v>0</v>
      </c>
    </row>
  </sheetData>
  <conditionalFormatting sqref="S15 A15:B15">
    <cfRule type="containsText" dxfId="623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7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ksAwardsSenior">
    <tabColor rgb="FF00B050"/>
  </sheetPr>
  <dimension ref="A1:AY138"/>
  <sheetViews>
    <sheetView zoomScaleNormal="100" workbookViewId="0">
      <pane xSplit="12" ySplit="5" topLeftCell="M6" activePane="bottomRight" state="frozen"/>
      <selection pane="topRight" activeCell="J1" sqref="J1"/>
      <selection pane="bottomLeft" activeCell="A6" sqref="A6"/>
      <selection pane="bottomRight" activeCell="C7" sqref="C7"/>
    </sheetView>
  </sheetViews>
  <sheetFormatPr defaultColWidth="9.140625" defaultRowHeight="12.75" outlineLevelRow="1" x14ac:dyDescent="0.2"/>
  <cols>
    <col min="1" max="2" width="9.140625" style="2"/>
    <col min="3" max="3" width="34.28515625" style="2" customWidth="1"/>
    <col min="4" max="4" width="9.140625" style="2"/>
    <col min="5" max="7" width="8.5703125" style="2" customWidth="1"/>
    <col min="8" max="8" width="9.7109375" style="2" customWidth="1"/>
    <col min="9" max="10" width="9.7109375" style="2" hidden="1" customWidth="1"/>
    <col min="11" max="11" width="11.5703125" style="2" hidden="1" customWidth="1"/>
    <col min="12" max="15" width="8.5703125" style="2" hidden="1" customWidth="1"/>
    <col min="16" max="17" width="11.5703125" style="2" hidden="1" customWidth="1"/>
    <col min="18" max="18" width="3" style="2" hidden="1" customWidth="1"/>
    <col min="19" max="19" width="8.5703125" style="2" hidden="1" customWidth="1"/>
    <col min="20" max="20" width="8.42578125" style="2" hidden="1" customWidth="1"/>
    <col min="21" max="21" width="18" style="2" hidden="1" customWidth="1"/>
    <col min="22" max="27" width="8.5703125" style="2" hidden="1" customWidth="1"/>
    <col min="28" max="35" width="10.28515625" style="2" hidden="1" customWidth="1"/>
    <col min="36" max="36" width="3.42578125" style="2" hidden="1" customWidth="1"/>
    <col min="37" max="37" width="10.28515625" style="2" hidden="1" customWidth="1"/>
    <col min="38" max="38" width="14.42578125" style="2" hidden="1" customWidth="1"/>
    <col min="39" max="39" width="10.28515625" style="2" hidden="1" customWidth="1"/>
    <col min="40" max="40" width="26.7109375" style="2" hidden="1" customWidth="1"/>
    <col min="41" max="41" width="96.42578125" style="2" hidden="1" customWidth="1"/>
    <col min="42" max="42" width="9.140625" style="2" hidden="1" customWidth="1"/>
    <col min="43" max="43" width="38.28515625" style="2" hidden="1" customWidth="1"/>
    <col min="44" max="47" width="9.140625" style="2" hidden="1" customWidth="1"/>
    <col min="48" max="48" width="48.140625" style="2" hidden="1" customWidth="1"/>
    <col min="49" max="51" width="9.140625" style="2" hidden="1" customWidth="1"/>
    <col min="52" max="52" width="9.140625" style="2" customWidth="1"/>
    <col min="53" max="16384" width="9.140625" style="2"/>
  </cols>
  <sheetData>
    <row r="1" spans="1:51" hidden="1" outlineLevel="1" x14ac:dyDescent="0.2">
      <c r="L1" s="28" t="s">
        <v>854</v>
      </c>
      <c r="M1" s="28"/>
      <c r="N1" s="28"/>
      <c r="O1" s="28"/>
      <c r="P1" s="28"/>
      <c r="Q1" s="28"/>
      <c r="R1" s="28"/>
      <c r="S1" s="2">
        <v>361</v>
      </c>
      <c r="T1" s="2">
        <v>6</v>
      </c>
      <c r="U1" s="1" t="s">
        <v>855</v>
      </c>
    </row>
    <row r="2" spans="1:51" hidden="1" outlineLevel="1" x14ac:dyDescent="0.2">
      <c r="L2" s="28" t="s">
        <v>856</v>
      </c>
      <c r="M2" s="28"/>
      <c r="N2" s="28"/>
      <c r="O2" s="28"/>
      <c r="P2" s="28"/>
      <c r="Q2" s="28"/>
      <c r="R2" s="28"/>
      <c r="S2" s="2">
        <v>267</v>
      </c>
      <c r="T2" s="2">
        <v>6</v>
      </c>
      <c r="U2" s="1" t="s">
        <v>857</v>
      </c>
    </row>
    <row r="3" spans="1:51" collapsed="1" x14ac:dyDescent="0.2">
      <c r="B3" s="26" t="s">
        <v>1197</v>
      </c>
      <c r="L3" s="26" t="s">
        <v>858</v>
      </c>
    </row>
    <row r="4" spans="1:51" x14ac:dyDescent="0.2">
      <c r="B4" s="26" t="s">
        <v>859</v>
      </c>
      <c r="G4" s="28" t="s">
        <v>860</v>
      </c>
      <c r="H4" s="49">
        <v>3</v>
      </c>
      <c r="I4" s="105"/>
      <c r="J4" s="105"/>
      <c r="K4" s="105"/>
      <c r="L4" s="106" t="str">
        <f>IF(COUNT(W6:W124)-SUM(W6:W124)=0,"All OK",IF(COUNT(W6:W124)-SUM(W6:W124)-COUNTIF(E6:E124,"No match")=0,"Some N/A",IF(N4=0,"Queries explained",N4)))</f>
        <v>Queries explained</v>
      </c>
      <c r="M4" s="106"/>
      <c r="N4" s="107">
        <f>IF(COUNTIF(N6:N125,"O/S")&gt;0,"Queries O/S",0)</f>
        <v>0</v>
      </c>
      <c r="O4" s="106"/>
      <c r="P4" s="106"/>
      <c r="Q4" s="106"/>
      <c r="S4" s="108" t="str">
        <f>IF(SUM(S6:S124)=0,"All OK","Queries")</f>
        <v>All OK</v>
      </c>
      <c r="T4" s="108"/>
      <c r="U4" s="108"/>
      <c r="V4" s="108"/>
      <c r="X4" s="1" t="s">
        <v>861</v>
      </c>
      <c r="AE4" s="1" t="s">
        <v>340</v>
      </c>
      <c r="AF4" s="49" t="e">
        <f>ControlNoOfRaces</f>
        <v>#NAME?</v>
      </c>
      <c r="AO4" s="44" t="s">
        <v>862</v>
      </c>
      <c r="AV4" s="2" t="s">
        <v>863</v>
      </c>
    </row>
    <row r="5" spans="1:51" ht="45.75" customHeight="1" x14ac:dyDescent="0.2">
      <c r="A5" s="1" t="s">
        <v>864</v>
      </c>
      <c r="C5" s="26" t="s">
        <v>865</v>
      </c>
      <c r="D5" s="26" t="s">
        <v>10</v>
      </c>
      <c r="E5" s="26" t="s">
        <v>866</v>
      </c>
      <c r="F5" s="22" t="s">
        <v>867</v>
      </c>
      <c r="G5" s="60" t="s">
        <v>868</v>
      </c>
      <c r="H5" s="22" t="s">
        <v>869</v>
      </c>
      <c r="I5" s="22" t="s">
        <v>337</v>
      </c>
      <c r="J5" s="22"/>
      <c r="K5" s="109" t="s">
        <v>870</v>
      </c>
      <c r="L5" s="60" t="s">
        <v>871</v>
      </c>
      <c r="M5" s="60" t="s">
        <v>872</v>
      </c>
      <c r="N5" s="60" t="s">
        <v>873</v>
      </c>
      <c r="O5" s="60" t="s">
        <v>874</v>
      </c>
      <c r="P5" s="60" t="s">
        <v>875</v>
      </c>
      <c r="Q5" s="60" t="s">
        <v>876</v>
      </c>
      <c r="S5" s="60" t="s">
        <v>877</v>
      </c>
      <c r="T5" s="60" t="s">
        <v>878</v>
      </c>
      <c r="U5" s="60" t="s">
        <v>879</v>
      </c>
      <c r="V5" s="60" t="s">
        <v>880</v>
      </c>
      <c r="W5" s="60" t="s">
        <v>881</v>
      </c>
      <c r="X5" s="60" t="s">
        <v>882</v>
      </c>
      <c r="Y5" s="60" t="s">
        <v>883</v>
      </c>
      <c r="Z5" s="60" t="s">
        <v>884</v>
      </c>
      <c r="AA5" s="60" t="s">
        <v>885</v>
      </c>
      <c r="AB5" s="60" t="s">
        <v>886</v>
      </c>
      <c r="AC5" s="60" t="s">
        <v>887</v>
      </c>
      <c r="AD5" s="60" t="s">
        <v>888</v>
      </c>
      <c r="AE5" s="60" t="s">
        <v>889</v>
      </c>
      <c r="AF5" s="60" t="s">
        <v>890</v>
      </c>
      <c r="AG5" s="60" t="s">
        <v>891</v>
      </c>
      <c r="AH5" s="60" t="s">
        <v>892</v>
      </c>
      <c r="AI5" s="60" t="s">
        <v>868</v>
      </c>
      <c r="AJ5" s="60"/>
      <c r="AK5" s="60" t="s">
        <v>893</v>
      </c>
      <c r="AL5" s="60" t="s">
        <v>894</v>
      </c>
      <c r="AM5" s="109" t="s">
        <v>895</v>
      </c>
      <c r="AN5" s="1" t="s">
        <v>896</v>
      </c>
      <c r="AO5" s="1" t="s">
        <v>897</v>
      </c>
      <c r="AP5" s="2" t="s">
        <v>898</v>
      </c>
      <c r="AV5" s="26" t="s">
        <v>865</v>
      </c>
      <c r="AW5" s="26" t="s">
        <v>10</v>
      </c>
      <c r="AX5" s="26" t="s">
        <v>866</v>
      </c>
    </row>
    <row r="6" spans="1:51" x14ac:dyDescent="0.2">
      <c r="B6" s="110" t="s">
        <v>899</v>
      </c>
      <c r="C6" s="110"/>
      <c r="D6" s="110"/>
      <c r="E6" s="110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S6" s="111"/>
      <c r="T6" s="111"/>
      <c r="U6" s="111"/>
      <c r="V6" s="111"/>
      <c r="W6" s="111"/>
      <c r="X6" s="111"/>
      <c r="Y6" s="111"/>
      <c r="Z6" s="111"/>
      <c r="AA6" s="111"/>
      <c r="AB6" s="26"/>
      <c r="AC6" s="26"/>
      <c r="AD6" s="26"/>
      <c r="AE6" s="26"/>
      <c r="AF6" s="26"/>
      <c r="AG6" s="26"/>
      <c r="AH6" s="26"/>
      <c r="AI6" s="26"/>
      <c r="AJ6" s="26"/>
      <c r="AK6" s="112"/>
      <c r="AL6" s="112"/>
      <c r="AM6" s="26"/>
      <c r="AN6" s="26"/>
      <c r="AO6" s="113"/>
      <c r="AP6" s="114" t="s">
        <v>899</v>
      </c>
      <c r="AQ6" s="114"/>
      <c r="AR6" s="114"/>
      <c r="AS6" s="114"/>
      <c r="AU6" s="2" t="s">
        <v>899</v>
      </c>
    </row>
    <row r="7" spans="1:51" x14ac:dyDescent="0.2">
      <c r="B7" s="3">
        <v>1</v>
      </c>
      <c r="C7" s="3" t="str">
        <f t="shared" ref="C7:D10" si="0">INDEX(C$13:C$57,MATCH($E7,$E$13:$E$57,0))</f>
        <v>Steve Gates</v>
      </c>
      <c r="D7" s="3" t="str">
        <f t="shared" si="0"/>
        <v>HYAC</v>
      </c>
      <c r="E7" s="115">
        <f>LARGE(E$13:E$57,1)</f>
        <v>900.33329900000001</v>
      </c>
      <c r="F7" s="116">
        <f>IF(I7=I8,"Joint",0)</f>
        <v>0</v>
      </c>
      <c r="G7" s="117">
        <f>INDEX(G$13:G$57,MATCH($E7,$E$13:$E$57,0))</f>
        <v>4</v>
      </c>
      <c r="H7" s="118" t="str">
        <f>IF(AND(G7&gt;=H$4,C7&lt;&gt;"No match"),"OK","NO")</f>
        <v>OK</v>
      </c>
      <c r="I7" s="119">
        <f>INDEX(I$13:I$57,MATCH($E7,$E$13:$E$57,0))</f>
        <v>900.33299999999997</v>
      </c>
      <c r="J7" s="118"/>
      <c r="K7" s="120">
        <f>COUNTIF(E11:E65,E7)</f>
        <v>1</v>
      </c>
      <c r="L7" s="121" t="str">
        <f>IF(C7="No match","N/A",IF(W7=1,"OK",IF(AO7="No qualifing runner","No prev","No")))</f>
        <v>OK</v>
      </c>
      <c r="M7" s="122">
        <f t="shared" ref="M7:V9" si="1">INDEX(M$13:M$57,MATCH($E7,$E$13:$E$57,0))</f>
        <v>0</v>
      </c>
      <c r="N7" s="122">
        <f t="shared" si="1"/>
        <v>0</v>
      </c>
      <c r="O7" s="122">
        <f t="shared" si="1"/>
        <v>0</v>
      </c>
      <c r="P7" s="122">
        <f t="shared" si="1"/>
        <v>0</v>
      </c>
      <c r="Q7" s="123"/>
      <c r="S7" s="122">
        <f t="shared" si="1"/>
        <v>0</v>
      </c>
      <c r="T7" s="122">
        <f t="shared" si="1"/>
        <v>0</v>
      </c>
      <c r="U7" s="122">
        <f t="shared" si="1"/>
        <v>0</v>
      </c>
      <c r="V7" s="122">
        <f t="shared" si="1"/>
        <v>0</v>
      </c>
      <c r="W7" s="124">
        <f>INDEX(W$12:W$59,MATCH(AB7,AB$12:AB$59,0))</f>
        <v>1</v>
      </c>
      <c r="X7" s="125" t="str">
        <f t="shared" ref="X7:Z10" si="2">INDEX(X$13:X$57,MATCH($E7,$E$13:$E$57,0))</f>
        <v>M351</v>
      </c>
      <c r="Y7" s="125">
        <f t="shared" si="2"/>
        <v>0</v>
      </c>
      <c r="Z7" s="125">
        <f t="shared" si="2"/>
        <v>0</v>
      </c>
      <c r="AA7" s="124">
        <f>E7-AB7</f>
        <v>3.2999999999674401E-3</v>
      </c>
      <c r="AB7" s="117">
        <f>LARGE(AB$13:AB$57,1)</f>
        <v>900.32999900000004</v>
      </c>
      <c r="AC7" s="117">
        <f>INT(E7)</f>
        <v>900</v>
      </c>
      <c r="AD7" s="126">
        <f t="shared" ref="AD7:AF10" si="3">INDEX(AD$13:AD$57,MATCH($E7,$E$13:$E$57,0))</f>
        <v>900</v>
      </c>
      <c r="AE7" s="127" t="str">
        <f>IF(AC7&gt;AD7,"&gt;",IF(AC7&lt;AD7,"&lt;","="))</f>
        <v>=</v>
      </c>
      <c r="AF7" s="125">
        <f t="shared" si="3"/>
        <v>0</v>
      </c>
      <c r="AG7" s="117">
        <f>LARGE(AG$13:AG$57,1)</f>
        <v>300</v>
      </c>
      <c r="AH7" s="127" t="str">
        <f>IF(AF7=0,"N/A",IF(AF7&gt;AG7,"&gt;",IF(AF7&lt;AG7,"&lt;","=")))</f>
        <v>N/A</v>
      </c>
      <c r="AI7" s="117">
        <f>INDEX(AI$13:AI$57,MATCH($E7,$E$13:$E$57,0))</f>
        <v>4</v>
      </c>
      <c r="AJ7" s="117"/>
      <c r="AK7" s="127" t="b">
        <f>IF(ISBLANK(AV7),"N/A",C7=AV7)</f>
        <v>1</v>
      </c>
      <c r="AL7" s="128"/>
      <c r="AM7" s="129" t="b">
        <f>IF(ISBLANK(AN7),"N/A",C7=AN7)</f>
        <v>1</v>
      </c>
      <c r="AN7" s="130" t="s">
        <v>399</v>
      </c>
      <c r="AO7" s="113"/>
      <c r="AP7" s="131">
        <v>1</v>
      </c>
      <c r="AQ7" s="131" t="s">
        <v>900</v>
      </c>
      <c r="AR7" s="131" t="s">
        <v>78</v>
      </c>
      <c r="AS7" s="132">
        <v>899.33308799999998</v>
      </c>
      <c r="AU7" s="2">
        <v>1</v>
      </c>
      <c r="AV7" s="133" t="s">
        <v>399</v>
      </c>
      <c r="AW7" s="133" t="s">
        <v>157</v>
      </c>
      <c r="AX7" s="134">
        <v>900.32979899999998</v>
      </c>
      <c r="AY7" s="2" t="b">
        <f>AV7=C7</f>
        <v>1</v>
      </c>
    </row>
    <row r="8" spans="1:51" x14ac:dyDescent="0.2">
      <c r="B8" s="3">
        <v>2</v>
      </c>
      <c r="C8" s="3" t="str">
        <f t="shared" si="0"/>
        <v>COLIN TRICKER</v>
      </c>
      <c r="D8" s="3" t="str">
        <f t="shared" si="0"/>
        <v>CROW</v>
      </c>
      <c r="E8" s="115">
        <f>LARGE(E$13:E$57,2)</f>
        <v>893.33196600000008</v>
      </c>
      <c r="F8" s="116">
        <f>IF(OR(I8=I9,I8=I7),"Joint",0)</f>
        <v>0</v>
      </c>
      <c r="G8" s="117">
        <f>INDEX(G$13:G$57,MATCH($E8,$E$13:$E$57,0))</f>
        <v>4</v>
      </c>
      <c r="H8" s="118" t="str">
        <f t="shared" ref="H8:H10" si="4">IF(AND(G8&gt;=H$4,C8&lt;&gt;"No match"),"OK","NO")</f>
        <v>OK</v>
      </c>
      <c r="I8" s="119">
        <f>INDEX(I$13:I$57,MATCH($E8,$E$13:$E$57,0))</f>
        <v>893.33167000000003</v>
      </c>
      <c r="J8" s="118"/>
      <c r="K8" s="120">
        <f>COUNTIF(E11:E65,E8)</f>
        <v>1</v>
      </c>
      <c r="L8" s="121" t="str">
        <f>IF(C8="No match","N/A",IF(W8=1,"OK",IF(AO8="No qualifing runner","No prev","No")))</f>
        <v>OK</v>
      </c>
      <c r="M8" s="122">
        <f t="shared" si="1"/>
        <v>0</v>
      </c>
      <c r="N8" s="122">
        <f t="shared" si="1"/>
        <v>0</v>
      </c>
      <c r="O8" s="122">
        <f t="shared" si="1"/>
        <v>0</v>
      </c>
      <c r="P8" s="122">
        <f t="shared" si="1"/>
        <v>0</v>
      </c>
      <c r="Q8" s="122">
        <f t="shared" si="1"/>
        <v>0</v>
      </c>
      <c r="S8" s="122">
        <f t="shared" si="1"/>
        <v>0</v>
      </c>
      <c r="T8" s="122">
        <f t="shared" si="1"/>
        <v>0</v>
      </c>
      <c r="U8" s="122">
        <f t="shared" si="1"/>
        <v>0</v>
      </c>
      <c r="V8" s="122">
        <f t="shared" si="1"/>
        <v>0</v>
      </c>
      <c r="W8" s="124">
        <f>INDEX(W$12:W$59,MATCH(AB8,AB$12:AB$59,0))</f>
        <v>1</v>
      </c>
      <c r="X8" s="125" t="str">
        <f t="shared" si="2"/>
        <v>M401</v>
      </c>
      <c r="Y8" s="125">
        <f t="shared" si="2"/>
        <v>0</v>
      </c>
      <c r="Z8" s="125">
        <f t="shared" si="2"/>
        <v>0</v>
      </c>
      <c r="AA8" s="124">
        <f>E8-AB8</f>
        <v>7.2999999999865395E-3</v>
      </c>
      <c r="AB8" s="117">
        <f>LARGE(AB$13:AB$57,2)</f>
        <v>893.32466600000009</v>
      </c>
      <c r="AC8" s="117">
        <f>INT(E8)</f>
        <v>893</v>
      </c>
      <c r="AD8" s="126">
        <f t="shared" si="3"/>
        <v>895</v>
      </c>
      <c r="AE8" s="127" t="str">
        <f t="shared" ref="AE8:AE10" si="5">IF(AC8&gt;AD8,"&gt;",IF(AC8&lt;AD8,"&lt;","="))</f>
        <v>&lt;</v>
      </c>
      <c r="AF8" s="125">
        <f t="shared" si="3"/>
        <v>0</v>
      </c>
      <c r="AG8" s="117">
        <f>LARGE(AG$13:AG$57,2)</f>
        <v>299</v>
      </c>
      <c r="AH8" s="127" t="str">
        <f t="shared" ref="AH8:AH10" si="6">IF(AF8=0,"N/A",IF(AF8&gt;AG8,"&gt;",IF(AF8&lt;AG8,"&lt;","=")))</f>
        <v>N/A</v>
      </c>
      <c r="AI8" s="117">
        <f>INDEX(AI$13:AI$57,MATCH($E8,$E$13:$E$57,0))</f>
        <v>4</v>
      </c>
      <c r="AJ8" s="117"/>
      <c r="AK8" s="127" t="b">
        <f>IF(ISBLANK(AV8),"N/A",C8=AV8)</f>
        <v>1</v>
      </c>
      <c r="AL8" s="128"/>
      <c r="AM8" s="129" t="b">
        <f>IF(ISBLANK(AN8),"N/A",C8=AN8)</f>
        <v>1</v>
      </c>
      <c r="AN8" s="130" t="s">
        <v>433</v>
      </c>
      <c r="AO8" s="113"/>
      <c r="AP8" s="131">
        <v>2</v>
      </c>
      <c r="AQ8" s="131" t="s">
        <v>901</v>
      </c>
      <c r="AR8" s="131" t="s">
        <v>49</v>
      </c>
      <c r="AS8" s="132">
        <v>895.33147999999994</v>
      </c>
      <c r="AU8" s="2">
        <v>2</v>
      </c>
      <c r="AV8" s="133" t="s">
        <v>433</v>
      </c>
      <c r="AW8" s="133" t="s">
        <v>19</v>
      </c>
      <c r="AX8" s="134">
        <v>893.32426600000008</v>
      </c>
      <c r="AY8" s="2" t="b">
        <f>AV8=C8</f>
        <v>1</v>
      </c>
    </row>
    <row r="9" spans="1:51" x14ac:dyDescent="0.2">
      <c r="B9" s="3">
        <v>3</v>
      </c>
      <c r="C9" s="3" t="str">
        <f t="shared" si="0"/>
        <v>Ben Pepler</v>
      </c>
      <c r="D9" s="3" t="str">
        <f t="shared" si="0"/>
        <v>LEW</v>
      </c>
      <c r="E9" s="115">
        <f>LARGE(E$13:E$57,3)</f>
        <v>889.33163000000002</v>
      </c>
      <c r="F9" s="116">
        <f>IF(OR(I9=I10,I9=I8),"Joint",0)</f>
        <v>0</v>
      </c>
      <c r="G9" s="117">
        <f>INDEX(G$13:G$57,MATCH($E9,$E$13:$E$57,0))</f>
        <v>3</v>
      </c>
      <c r="H9" s="118" t="str">
        <f t="shared" si="4"/>
        <v>OK</v>
      </c>
      <c r="I9" s="119">
        <f>INDEX(I$13:I$57,MATCH($E9,$E$13:$E$57,0))</f>
        <v>889.33163000000002</v>
      </c>
      <c r="J9" s="118"/>
      <c r="K9" s="120">
        <f>COUNTIF(E11:E65,E9)</f>
        <v>1</v>
      </c>
      <c r="L9" s="121" t="str">
        <f>IF(C9="No match","N/A",IF(W9=1,"OK",IF(AO9="No qualifing runner","No prev","No")))</f>
        <v>OK</v>
      </c>
      <c r="M9" s="122">
        <f t="shared" si="1"/>
        <v>0</v>
      </c>
      <c r="N9" s="122">
        <f t="shared" si="1"/>
        <v>0</v>
      </c>
      <c r="O9" s="122">
        <f t="shared" si="1"/>
        <v>0</v>
      </c>
      <c r="P9" s="122">
        <f t="shared" si="1"/>
        <v>0</v>
      </c>
      <c r="Q9" s="122">
        <f t="shared" si="1"/>
        <v>0</v>
      </c>
      <c r="S9" s="122">
        <f t="shared" si="1"/>
        <v>0</v>
      </c>
      <c r="T9" s="122">
        <f t="shared" si="1"/>
        <v>0</v>
      </c>
      <c r="U9" s="122">
        <f t="shared" si="1"/>
        <v>0</v>
      </c>
      <c r="V9" s="122">
        <f t="shared" si="1"/>
        <v>0</v>
      </c>
      <c r="W9" s="124">
        <f>INDEX(W$12:W$59,MATCH(AB9,AB$12:AB$59,0))</f>
        <v>1</v>
      </c>
      <c r="X9" s="125" t="str">
        <f t="shared" si="2"/>
        <v>SM1</v>
      </c>
      <c r="Y9" s="125">
        <f t="shared" si="2"/>
        <v>0</v>
      </c>
      <c r="Z9" s="125">
        <f t="shared" si="2"/>
        <v>0</v>
      </c>
      <c r="AA9" s="124">
        <f>E9-AB9</f>
        <v>3.0000000003838068E-4</v>
      </c>
      <c r="AB9" s="117">
        <f>LARGE(AB$13:AB$57,3)</f>
        <v>889.33132999999998</v>
      </c>
      <c r="AC9" s="117">
        <f>INT(E9)</f>
        <v>889</v>
      </c>
      <c r="AD9" s="126">
        <f t="shared" si="3"/>
        <v>895</v>
      </c>
      <c r="AE9" s="127" t="str">
        <f t="shared" si="5"/>
        <v>&lt;</v>
      </c>
      <c r="AF9" s="125">
        <f t="shared" si="3"/>
        <v>0</v>
      </c>
      <c r="AG9" s="117">
        <f>LARGE(AG$13:AG$57,3)</f>
        <v>299</v>
      </c>
      <c r="AH9" s="127" t="str">
        <f t="shared" si="6"/>
        <v>N/A</v>
      </c>
      <c r="AI9" s="117">
        <f>INDEX(AI$13:AI$57,MATCH($E9,$E$13:$E$57,0))</f>
        <v>3</v>
      </c>
      <c r="AJ9" s="117"/>
      <c r="AK9" s="127" t="b">
        <f>IF(ISBLANK(AV9),"N/A",C9=AV9)</f>
        <v>1</v>
      </c>
      <c r="AL9" s="128"/>
      <c r="AM9" s="129" t="b">
        <f>IF(ISBLANK(AN9),"N/A",C9=AN9)</f>
        <v>1</v>
      </c>
      <c r="AN9" s="130" t="s">
        <v>376</v>
      </c>
      <c r="AO9" s="113"/>
      <c r="AP9" s="131">
        <v>3</v>
      </c>
      <c r="AQ9" s="131" t="s">
        <v>902</v>
      </c>
      <c r="AR9" s="131" t="s">
        <v>842</v>
      </c>
      <c r="AS9" s="132">
        <v>893.32695999999999</v>
      </c>
      <c r="AU9" s="2">
        <v>3</v>
      </c>
      <c r="AV9" s="133" t="s">
        <v>376</v>
      </c>
      <c r="AW9" s="133" t="s">
        <v>49</v>
      </c>
      <c r="AX9" s="134">
        <v>889.33132999999998</v>
      </c>
      <c r="AY9" s="2" t="b">
        <f>AV9=C9</f>
        <v>1</v>
      </c>
    </row>
    <row r="10" spans="1:51" x14ac:dyDescent="0.2">
      <c r="B10" s="3">
        <v>4</v>
      </c>
      <c r="C10" s="3" t="str">
        <f t="shared" si="0"/>
        <v>Graeme McIntosh</v>
      </c>
      <c r="D10" s="3" t="str">
        <f t="shared" si="0"/>
        <v>WAD</v>
      </c>
      <c r="E10" s="115">
        <f>LARGE(E$13:E$57,4)</f>
        <v>888.33176330000003</v>
      </c>
      <c r="F10" s="116">
        <f>IF(I10=I9,"Joint",0)</f>
        <v>0</v>
      </c>
      <c r="G10" s="117">
        <f>INDEX(G$13:G$57,MATCH($E10,$E$13:$E$57,0))</f>
        <v>5</v>
      </c>
      <c r="H10" s="118" t="str">
        <f t="shared" si="4"/>
        <v>OK</v>
      </c>
      <c r="I10" s="119">
        <f>INDEX(I$13:I$57,MATCH($E10,$E$13:$E$57,0))</f>
        <v>888.33143999999993</v>
      </c>
      <c r="J10" s="118"/>
      <c r="K10" s="120">
        <f>COUNTIF(E12:E66,E10)</f>
        <v>1</v>
      </c>
      <c r="L10" s="123"/>
      <c r="M10" s="123"/>
      <c r="N10" s="123"/>
      <c r="O10" s="123"/>
      <c r="P10" s="123"/>
      <c r="Q10" s="123"/>
      <c r="S10" s="123"/>
      <c r="T10" s="123"/>
      <c r="U10" s="123"/>
      <c r="V10" s="123"/>
      <c r="W10" s="123"/>
      <c r="X10" s="125">
        <f t="shared" si="2"/>
        <v>0</v>
      </c>
      <c r="Y10" s="125" t="str">
        <f t="shared" si="2"/>
        <v>M402</v>
      </c>
      <c r="Z10" s="125">
        <f t="shared" si="2"/>
        <v>0</v>
      </c>
      <c r="AA10" s="123"/>
      <c r="AB10" s="117">
        <f>LARGE(AB$13:AB$57,3)</f>
        <v>889.33132999999998</v>
      </c>
      <c r="AC10" s="117">
        <f>INT(E10)</f>
        <v>888</v>
      </c>
      <c r="AD10" s="126">
        <f t="shared" si="3"/>
        <v>884</v>
      </c>
      <c r="AE10" s="127" t="str">
        <f t="shared" si="5"/>
        <v>&gt;</v>
      </c>
      <c r="AF10" s="125">
        <f t="shared" si="3"/>
        <v>299</v>
      </c>
      <c r="AG10" s="123"/>
      <c r="AH10" s="127" t="str">
        <f t="shared" si="6"/>
        <v>&gt;</v>
      </c>
      <c r="AI10" s="117"/>
      <c r="AJ10" s="117"/>
      <c r="AK10" s="127" t="str">
        <f>IF(ISBLANK(AV10),"N/A",C10=AV10)</f>
        <v>N/A</v>
      </c>
      <c r="AL10" s="128"/>
      <c r="AM10" s="129" t="str">
        <f>IF(ISBLANK(AN10),"N/A",C10=AN10)</f>
        <v>N/A</v>
      </c>
      <c r="AN10" s="130"/>
      <c r="AO10" s="113"/>
      <c r="AP10" s="135"/>
      <c r="AQ10" s="135"/>
      <c r="AR10" s="135"/>
      <c r="AS10" s="136"/>
      <c r="AV10" s="137"/>
      <c r="AW10" s="137"/>
      <c r="AX10" s="138"/>
    </row>
    <row r="11" spans="1:51" x14ac:dyDescent="0.2"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S11" s="139"/>
      <c r="T11" s="139"/>
      <c r="U11" s="139"/>
      <c r="V11" s="139"/>
      <c r="W11" s="140"/>
      <c r="X11" s="141"/>
      <c r="Y11" s="141"/>
      <c r="Z11" s="141"/>
      <c r="AA11" s="140"/>
      <c r="AB11" s="130"/>
      <c r="AC11" s="130"/>
      <c r="AD11" s="130"/>
      <c r="AE11" s="130"/>
      <c r="AF11" s="142"/>
      <c r="AG11" s="130"/>
      <c r="AH11" s="130"/>
      <c r="AI11" s="130"/>
      <c r="AJ11" s="130"/>
      <c r="AK11" s="130"/>
      <c r="AL11" s="130"/>
      <c r="AM11" s="130"/>
      <c r="AN11" s="130"/>
      <c r="AO11" s="113"/>
      <c r="AP11" s="143"/>
      <c r="AQ11" s="143"/>
      <c r="AR11" s="143"/>
      <c r="AS11" s="144"/>
      <c r="AV11" s="113"/>
      <c r="AW11" s="113"/>
      <c r="AX11" s="130"/>
    </row>
    <row r="12" spans="1:51" x14ac:dyDescent="0.2">
      <c r="A12" s="78"/>
      <c r="B12" s="110" t="s">
        <v>903</v>
      </c>
      <c r="C12" s="110"/>
      <c r="D12" s="110"/>
      <c r="E12" s="145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S12" s="146"/>
      <c r="T12" s="146"/>
      <c r="U12" s="146"/>
      <c r="V12" s="146"/>
      <c r="W12" s="147"/>
      <c r="X12" s="148"/>
      <c r="Y12" s="148"/>
      <c r="Z12" s="148"/>
      <c r="AA12" s="147"/>
      <c r="AB12" s="112"/>
      <c r="AC12" s="112"/>
      <c r="AD12" s="112"/>
      <c r="AE12" s="112"/>
      <c r="AF12" s="149"/>
      <c r="AG12" s="112"/>
      <c r="AH12" s="112"/>
      <c r="AI12" s="112"/>
      <c r="AJ12" s="112"/>
      <c r="AK12" s="112"/>
      <c r="AL12" s="112"/>
      <c r="AM12" s="112"/>
      <c r="AN12" s="112"/>
      <c r="AO12" s="113"/>
      <c r="AP12" s="114" t="s">
        <v>903</v>
      </c>
      <c r="AQ12" s="114"/>
      <c r="AR12" s="114"/>
      <c r="AS12" s="150"/>
      <c r="AU12" s="2" t="s">
        <v>903</v>
      </c>
      <c r="AV12" s="151"/>
      <c r="AW12" s="151"/>
      <c r="AX12" s="152"/>
    </row>
    <row r="13" spans="1:51" x14ac:dyDescent="0.2">
      <c r="A13" s="2" t="s">
        <v>21</v>
      </c>
      <c r="B13" s="3">
        <v>1</v>
      </c>
      <c r="C13" s="153" t="s">
        <v>376</v>
      </c>
      <c r="D13" s="154" t="s">
        <v>49</v>
      </c>
      <c r="E13" s="155">
        <v>889.33163000000002</v>
      </c>
      <c r="F13" s="116">
        <f>IF(I13=I14,"Joint",0)</f>
        <v>0</v>
      </c>
      <c r="G13" s="156">
        <v>3</v>
      </c>
      <c r="H13" s="118" t="str">
        <f t="shared" ref="H13:H16" si="7">IF(AND(G13&gt;=H$4,C13&lt;&gt;"No match"),"OK","NO")</f>
        <v>OK</v>
      </c>
      <c r="I13" s="157">
        <v>889.33163000000002</v>
      </c>
      <c r="J13" s="118"/>
      <c r="K13" s="123"/>
      <c r="L13" s="121" t="str">
        <f>IF(C13="No match","N/A",IF(W13=1,"OK",IF(AO13="No qualifing runner","No prev","No")))</f>
        <v>OK</v>
      </c>
      <c r="M13" s="158">
        <f>IF(L13="No",IF(OR(P13="Yes",Q13="Yes"),"Yes","No"),0)</f>
        <v>0</v>
      </c>
      <c r="N13" s="158">
        <f>IF(AND(L13="No",M13="No"),"O/S",0)</f>
        <v>0</v>
      </c>
      <c r="O13" s="122">
        <f>IF(L13="OK",0,IF(X13=0,"Higher","Lower"))</f>
        <v>0</v>
      </c>
      <c r="P13" s="158">
        <f>IF($O13="Higher",IF($AH13="&gt;","Yes","No"),0)</f>
        <v>0</v>
      </c>
      <c r="Q13" s="123"/>
      <c r="S13" s="159">
        <v>0</v>
      </c>
      <c r="T13" s="160">
        <v>0</v>
      </c>
      <c r="U13" s="161">
        <v>0</v>
      </c>
      <c r="V13" s="160">
        <v>0</v>
      </c>
      <c r="W13" s="162">
        <v>1</v>
      </c>
      <c r="X13" s="163" t="s">
        <v>21</v>
      </c>
      <c r="Y13" s="163">
        <v>0</v>
      </c>
      <c r="Z13" s="163">
        <v>0</v>
      </c>
      <c r="AA13" s="124">
        <f>E13-AB13</f>
        <v>3.0000000003838068E-4</v>
      </c>
      <c r="AB13" s="156">
        <v>889.33132999999998</v>
      </c>
      <c r="AC13" s="117">
        <f>INT(E13)</f>
        <v>889</v>
      </c>
      <c r="AD13" s="156">
        <v>895</v>
      </c>
      <c r="AE13" s="127" t="str">
        <f>IF(AC13&gt;AD13,"&gt;",IF(AC13&lt;AD13,"&lt;","="))</f>
        <v>&lt;</v>
      </c>
      <c r="AF13" s="164">
        <v>0</v>
      </c>
      <c r="AG13" s="156">
        <v>299</v>
      </c>
      <c r="AH13" s="127" t="str">
        <f>IF(AF13=0,"N/A",IF(AF13&gt;AG13,"&gt;",IF(AF13&lt;AG13,"&lt;","=")))</f>
        <v>N/A</v>
      </c>
      <c r="AI13" s="156">
        <v>3</v>
      </c>
      <c r="AJ13" s="156"/>
      <c r="AK13" s="127" t="b">
        <f>IF(ISBLANK(AV13),"N/A",C13=AV13)</f>
        <v>1</v>
      </c>
      <c r="AL13" s="128"/>
      <c r="AM13" s="129" t="b">
        <f>IF(ISBLANK(AN13),"N/A",C13=AN13)</f>
        <v>1</v>
      </c>
      <c r="AN13" s="130" t="s">
        <v>376</v>
      </c>
      <c r="AO13" s="113" t="s">
        <v>376</v>
      </c>
      <c r="AP13" s="131">
        <v>1</v>
      </c>
      <c r="AQ13" s="131" t="s">
        <v>900</v>
      </c>
      <c r="AR13" s="131" t="s">
        <v>78</v>
      </c>
      <c r="AS13" s="132">
        <v>899.33308799999998</v>
      </c>
      <c r="AU13" s="2">
        <v>1</v>
      </c>
      <c r="AV13" s="133" t="s">
        <v>376</v>
      </c>
      <c r="AW13" s="133" t="s">
        <v>49</v>
      </c>
      <c r="AX13" s="134">
        <v>889.33132999999998</v>
      </c>
      <c r="AY13" s="2" t="b">
        <f>AV13=C13</f>
        <v>1</v>
      </c>
    </row>
    <row r="14" spans="1:51" x14ac:dyDescent="0.2">
      <c r="A14" s="2" t="s">
        <v>28</v>
      </c>
      <c r="B14" s="3">
        <f>1+IF(I14&lt;I13,1,0)</f>
        <v>2</v>
      </c>
      <c r="C14" s="153" t="s">
        <v>17</v>
      </c>
      <c r="D14" s="154" t="s">
        <v>19</v>
      </c>
      <c r="E14" s="155">
        <v>885.33254099999999</v>
      </c>
      <c r="F14" s="116">
        <f>IF(OR(I14=I15,I14=I13),"Joint",0)</f>
        <v>0</v>
      </c>
      <c r="G14" s="156">
        <v>5</v>
      </c>
      <c r="H14" s="118" t="str">
        <f t="shared" si="7"/>
        <v>OK</v>
      </c>
      <c r="I14" s="157">
        <v>885.33221999999989</v>
      </c>
      <c r="J14" s="118"/>
      <c r="K14" s="123"/>
      <c r="L14" s="121" t="str">
        <f>IF(C14="No match","N/A",IF(W14=1,"OK",IF(AO14="No qualifing runner","No prev","No")))</f>
        <v>OK</v>
      </c>
      <c r="M14" s="158">
        <f t="shared" ref="M14:M15" si="8">IF(L14="No",IF(OR(P14="Yes",Q14="Yes"),"Yes","No"),0)</f>
        <v>0</v>
      </c>
      <c r="N14" s="158">
        <f t="shared" ref="N14:N15" si="9">IF(AND(L14="No",M14="No"),"O/S",0)</f>
        <v>0</v>
      </c>
      <c r="O14" s="122">
        <f>IF(L14="OK",0,IF(X14=0,"Higher","Lower"))</f>
        <v>0</v>
      </c>
      <c r="P14" s="158">
        <f t="shared" ref="P14:P15" si="10">IF($O14="Higher",IF($AH14="&gt;","Yes","No"),0)</f>
        <v>0</v>
      </c>
      <c r="Q14" s="158">
        <f>IF($O14="Lower",IF($AH13="&gt;","Yes","No"),0)</f>
        <v>0</v>
      </c>
      <c r="S14" s="159">
        <v>0</v>
      </c>
      <c r="T14" s="160">
        <v>0</v>
      </c>
      <c r="U14" s="161">
        <v>0</v>
      </c>
      <c r="V14" s="160">
        <v>0</v>
      </c>
      <c r="W14" s="162">
        <v>1</v>
      </c>
      <c r="X14" s="163">
        <v>0</v>
      </c>
      <c r="Y14" s="163" t="s">
        <v>28</v>
      </c>
      <c r="Z14" s="163">
        <v>0</v>
      </c>
      <c r="AA14" s="124">
        <f>E14-AB14</f>
        <v>8.0075310000000854</v>
      </c>
      <c r="AB14" s="156">
        <v>877.32500999999991</v>
      </c>
      <c r="AC14" s="117">
        <f>INT(E14)</f>
        <v>885</v>
      </c>
      <c r="AD14" s="156">
        <v>878</v>
      </c>
      <c r="AE14" s="127" t="str">
        <f t="shared" ref="AE14:AE16" si="11">IF(AC14&gt;AD14,"&gt;",IF(AC14&lt;AD14,"&lt;","="))</f>
        <v>&gt;</v>
      </c>
      <c r="AF14" s="164">
        <v>300</v>
      </c>
      <c r="AG14" s="156">
        <v>293</v>
      </c>
      <c r="AH14" s="127" t="str">
        <f t="shared" ref="AH14:AH16" si="12">IF(AF14=0,"N/A",IF(AF14&gt;AG14,"&gt;",IF(AF14&lt;AG14,"&lt;","=")))</f>
        <v>&gt;</v>
      </c>
      <c r="AI14" s="156">
        <v>5</v>
      </c>
      <c r="AJ14" s="156"/>
      <c r="AK14" s="127" t="b">
        <f>IF(ISBLANK(AV14),"N/A",C14=AV14)</f>
        <v>1</v>
      </c>
      <c r="AL14" s="128"/>
      <c r="AM14" s="129" t="b">
        <f>IF(ISBLANK(AN14),"N/A",C14=AN14)</f>
        <v>1</v>
      </c>
      <c r="AN14" s="130" t="s">
        <v>17</v>
      </c>
      <c r="AO14" s="113" t="s">
        <v>17</v>
      </c>
      <c r="AP14" s="131">
        <v>2</v>
      </c>
      <c r="AQ14" s="131" t="s">
        <v>901</v>
      </c>
      <c r="AR14" s="131" t="s">
        <v>49</v>
      </c>
      <c r="AS14" s="132">
        <v>895.33147999999994</v>
      </c>
      <c r="AU14" s="2">
        <v>2</v>
      </c>
      <c r="AV14" s="133" t="s">
        <v>17</v>
      </c>
      <c r="AW14" s="133" t="s">
        <v>19</v>
      </c>
      <c r="AX14" s="134">
        <v>885.33214099999998</v>
      </c>
      <c r="AY14" s="2" t="b">
        <f>AV14=C14</f>
        <v>1</v>
      </c>
    </row>
    <row r="15" spans="1:51" x14ac:dyDescent="0.2">
      <c r="A15" s="2" t="s">
        <v>126</v>
      </c>
      <c r="B15" s="3">
        <f>1+IF(I15&lt;I13,1,0)+IF(I15&lt;I14,1,0)</f>
        <v>3</v>
      </c>
      <c r="C15" s="153" t="s">
        <v>27</v>
      </c>
      <c r="D15" s="154" t="s">
        <v>19</v>
      </c>
      <c r="E15" s="155">
        <v>873.32995400000004</v>
      </c>
      <c r="F15" s="116">
        <f>IF(OR(I15=I16,I15=I14),"Joint",0)</f>
        <v>0</v>
      </c>
      <c r="G15" s="156">
        <v>4</v>
      </c>
      <c r="H15" s="118" t="str">
        <f t="shared" si="7"/>
        <v>OK</v>
      </c>
      <c r="I15" s="157">
        <v>873.32966999999996</v>
      </c>
      <c r="J15" s="118"/>
      <c r="K15" s="123"/>
      <c r="L15" s="121" t="str">
        <f>IF(C15="No match","N/A",IF(W15=1,"OK",IF(AO15="No qualifing runner","No prev","No")))</f>
        <v>OK</v>
      </c>
      <c r="M15" s="158">
        <f t="shared" si="8"/>
        <v>0</v>
      </c>
      <c r="N15" s="158">
        <f t="shared" si="9"/>
        <v>0</v>
      </c>
      <c r="O15" s="122">
        <f>IF(L15="OK",0,IF(Y15=0,"Higher","Lower"))</f>
        <v>0</v>
      </c>
      <c r="P15" s="158">
        <f t="shared" si="10"/>
        <v>0</v>
      </c>
      <c r="Q15" s="158">
        <f>IF($O15="Lower",IF(OR($AH13="&gt;",$AH14="&gt;"),"Yes","No"),0)</f>
        <v>0</v>
      </c>
      <c r="S15" s="159">
        <v>0</v>
      </c>
      <c r="T15" s="160">
        <v>0</v>
      </c>
      <c r="U15" s="161">
        <v>0</v>
      </c>
      <c r="V15" s="160">
        <v>0</v>
      </c>
      <c r="W15" s="162">
        <v>1</v>
      </c>
      <c r="X15" s="163">
        <v>0</v>
      </c>
      <c r="Y15" s="163">
        <v>0</v>
      </c>
      <c r="Z15" s="163" t="s">
        <v>126</v>
      </c>
      <c r="AA15" s="124">
        <f>E15-AB15</f>
        <v>14.011014000000046</v>
      </c>
      <c r="AB15" s="156">
        <v>859.31894</v>
      </c>
      <c r="AC15" s="117">
        <f>INT(E15)</f>
        <v>873</v>
      </c>
      <c r="AD15" s="156">
        <v>863</v>
      </c>
      <c r="AE15" s="127" t="str">
        <f t="shared" si="11"/>
        <v>&gt;</v>
      </c>
      <c r="AF15" s="164">
        <v>298</v>
      </c>
      <c r="AG15" s="156">
        <v>288</v>
      </c>
      <c r="AH15" s="127" t="str">
        <f t="shared" si="12"/>
        <v>&gt;</v>
      </c>
      <c r="AI15" s="156">
        <v>4</v>
      </c>
      <c r="AJ15" s="156"/>
      <c r="AK15" s="127" t="b">
        <f>IF(ISBLANK(AV15),"N/A",C15=AV15)</f>
        <v>1</v>
      </c>
      <c r="AL15" s="128"/>
      <c r="AM15" s="129" t="b">
        <f>IF(ISBLANK(AN15),"N/A",C15=AN15)</f>
        <v>0</v>
      </c>
      <c r="AN15" s="130" t="s">
        <v>377</v>
      </c>
      <c r="AO15" s="113" t="s">
        <v>904</v>
      </c>
      <c r="AP15" s="131">
        <v>3</v>
      </c>
      <c r="AQ15" s="131" t="s">
        <v>905</v>
      </c>
      <c r="AR15" s="131" t="s">
        <v>161</v>
      </c>
      <c r="AS15" s="132">
        <v>874.32765000000006</v>
      </c>
      <c r="AU15" s="2">
        <v>3</v>
      </c>
      <c r="AV15" s="133" t="s">
        <v>27</v>
      </c>
      <c r="AW15" s="133" t="s">
        <v>19</v>
      </c>
      <c r="AX15" s="134">
        <v>873.32945400000006</v>
      </c>
      <c r="AY15" s="2" t="b">
        <f>AV15=C15</f>
        <v>1</v>
      </c>
    </row>
    <row r="16" spans="1:51" x14ac:dyDescent="0.2">
      <c r="A16" s="1" t="s">
        <v>207</v>
      </c>
      <c r="B16" s="3">
        <f>1+IF(I16&lt;I13,1,0)+IF(I16&lt;I14,1,0)+IF(I16&lt;I15,1,0)</f>
        <v>4</v>
      </c>
      <c r="C16" s="153" t="s">
        <v>377</v>
      </c>
      <c r="D16" s="154" t="s">
        <v>42</v>
      </c>
      <c r="E16" s="155">
        <v>862.32164</v>
      </c>
      <c r="F16" s="116">
        <f>IF(I16=I15,"Joint",0)</f>
        <v>0</v>
      </c>
      <c r="G16" s="156">
        <v>3</v>
      </c>
      <c r="H16" s="118" t="str">
        <f t="shared" si="7"/>
        <v>OK</v>
      </c>
      <c r="I16" s="157">
        <v>862.32164</v>
      </c>
      <c r="J16" s="118"/>
      <c r="K16" s="123"/>
      <c r="L16" s="123"/>
      <c r="M16" s="123"/>
      <c r="N16" s="123"/>
      <c r="O16" s="123"/>
      <c r="P16" s="123"/>
      <c r="Q16" s="123"/>
      <c r="S16" s="159">
        <v>0</v>
      </c>
      <c r="T16" s="160">
        <v>0</v>
      </c>
      <c r="U16" s="161">
        <v>0</v>
      </c>
      <c r="V16" s="160">
        <v>0</v>
      </c>
      <c r="W16" s="123"/>
      <c r="X16" s="163">
        <v>0</v>
      </c>
      <c r="Y16" s="163">
        <v>0</v>
      </c>
      <c r="Z16" s="163" t="s">
        <v>126</v>
      </c>
      <c r="AA16" s="123"/>
      <c r="AB16" s="156" t="s">
        <v>1169</v>
      </c>
      <c r="AC16" s="117">
        <f>INT(E16)</f>
        <v>862</v>
      </c>
      <c r="AD16" s="156" t="s">
        <v>1169</v>
      </c>
      <c r="AE16" s="127" t="str">
        <f t="shared" si="11"/>
        <v>&lt;</v>
      </c>
      <c r="AF16" s="164">
        <v>0</v>
      </c>
      <c r="AG16" s="156" t="s">
        <v>1169</v>
      </c>
      <c r="AH16" s="127" t="str">
        <f t="shared" si="12"/>
        <v>N/A</v>
      </c>
      <c r="AI16" s="156" t="s">
        <v>1169</v>
      </c>
      <c r="AJ16" s="156"/>
      <c r="AK16" s="127" t="str">
        <f>IF(ISBLANK(AV16),"N/A",C16=AV16)</f>
        <v>N/A</v>
      </c>
      <c r="AL16" s="128"/>
      <c r="AM16" s="129" t="str">
        <f>IF(ISBLANK(AN16),"N/A",C16=AN16)</f>
        <v>N/A</v>
      </c>
      <c r="AN16" s="130"/>
      <c r="AO16" s="123"/>
      <c r="AP16" s="135"/>
      <c r="AQ16" s="135"/>
      <c r="AR16" s="135"/>
      <c r="AS16" s="136"/>
      <c r="AV16" s="137"/>
      <c r="AW16" s="137"/>
      <c r="AX16" s="138"/>
    </row>
    <row r="17" spans="1:51" x14ac:dyDescent="0.2"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S17" s="139"/>
      <c r="T17" s="139"/>
      <c r="U17" s="139"/>
      <c r="V17" s="139"/>
      <c r="W17" s="140"/>
      <c r="X17" s="140"/>
      <c r="Y17" s="140"/>
      <c r="Z17" s="140"/>
      <c r="AA17" s="14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13"/>
      <c r="AP17" s="143"/>
      <c r="AQ17" s="143"/>
      <c r="AR17" s="143"/>
      <c r="AS17" s="144"/>
      <c r="AV17" s="113"/>
      <c r="AW17" s="113"/>
      <c r="AX17" s="130"/>
    </row>
    <row r="18" spans="1:51" x14ac:dyDescent="0.2">
      <c r="A18" s="78"/>
      <c r="B18" s="110" t="s">
        <v>906</v>
      </c>
      <c r="C18" s="110"/>
      <c r="D18" s="110"/>
      <c r="E18" s="145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S18" s="146"/>
      <c r="T18" s="146"/>
      <c r="U18" s="146"/>
      <c r="V18" s="146"/>
      <c r="W18" s="147"/>
      <c r="X18" s="147"/>
      <c r="Y18" s="147"/>
      <c r="Z18" s="147"/>
      <c r="AA18" s="147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30"/>
      <c r="AN18" s="130"/>
      <c r="AO18" s="113"/>
      <c r="AP18" s="114" t="s">
        <v>906</v>
      </c>
      <c r="AQ18" s="114"/>
      <c r="AR18" s="114"/>
      <c r="AS18" s="150"/>
      <c r="AU18" s="2" t="s">
        <v>906</v>
      </c>
      <c r="AV18" s="151"/>
      <c r="AW18" s="151"/>
      <c r="AX18" s="152"/>
    </row>
    <row r="19" spans="1:51" x14ac:dyDescent="0.2">
      <c r="A19" s="1" t="s">
        <v>400</v>
      </c>
      <c r="B19" s="3">
        <v>1</v>
      </c>
      <c r="C19" s="153" t="s">
        <v>399</v>
      </c>
      <c r="D19" s="154" t="s">
        <v>157</v>
      </c>
      <c r="E19" s="155">
        <v>900.33329900000001</v>
      </c>
      <c r="F19" s="116">
        <f>IF(I19=I20,"Joint",0)</f>
        <v>0</v>
      </c>
      <c r="G19" s="156">
        <v>4</v>
      </c>
      <c r="H19" s="118" t="str">
        <f t="shared" ref="H19:H22" si="13">IF(AND(G19&gt;=H$4,C19&lt;&gt;"No match"),"OK","NO")</f>
        <v>OK</v>
      </c>
      <c r="I19" s="157">
        <v>900.33299999999997</v>
      </c>
      <c r="J19" s="118"/>
      <c r="K19" s="123"/>
      <c r="L19" s="121" t="str">
        <f>IF(C19="No match","N/A",IF(W19=1,"OK",IF(AO19="No qualifing runner","No prev","No")))</f>
        <v>OK</v>
      </c>
      <c r="M19" s="158">
        <f>IF(L19="No",IF(OR(P19="Yes",Q19="Yes"),"Yes","No"),0)</f>
        <v>0</v>
      </c>
      <c r="N19" s="158">
        <f>IF(AND(L19="No",M19="No"),"O/S",0)</f>
        <v>0</v>
      </c>
      <c r="O19" s="122">
        <f>IF(L19="OK",0,IF(X19=0,"Higher","Lower"))</f>
        <v>0</v>
      </c>
      <c r="P19" s="158">
        <f>IF($O19="Higher",IF($AH19="&gt;","Yes","No"),0)</f>
        <v>0</v>
      </c>
      <c r="Q19" s="123"/>
      <c r="S19" s="159">
        <v>0</v>
      </c>
      <c r="T19" s="160">
        <v>0</v>
      </c>
      <c r="U19" s="161">
        <v>0</v>
      </c>
      <c r="V19" s="160">
        <v>0</v>
      </c>
      <c r="W19" s="162">
        <v>1</v>
      </c>
      <c r="X19" s="163" t="s">
        <v>400</v>
      </c>
      <c r="Y19" s="163">
        <v>0</v>
      </c>
      <c r="Z19" s="163">
        <v>0</v>
      </c>
      <c r="AA19" s="124">
        <f>E19-AB19</f>
        <v>3.2999999999674401E-3</v>
      </c>
      <c r="AB19" s="156">
        <v>900.32999900000004</v>
      </c>
      <c r="AC19" s="117">
        <f>INT(E19)</f>
        <v>900</v>
      </c>
      <c r="AD19" s="156">
        <v>900</v>
      </c>
      <c r="AE19" s="127" t="str">
        <f>IF(AC19&gt;AD19,"&gt;",IF(AC19&lt;AD19,"&lt;","="))</f>
        <v>=</v>
      </c>
      <c r="AF19" s="164">
        <v>0</v>
      </c>
      <c r="AG19" s="156">
        <v>300</v>
      </c>
      <c r="AH19" s="127" t="str">
        <f>IF(AF19=0,"N/A",IF(AF19&gt;AG19,"&gt;",IF(AF19&lt;AG19,"&lt;","=")))</f>
        <v>N/A</v>
      </c>
      <c r="AI19" s="156">
        <v>4</v>
      </c>
      <c r="AJ19" s="156"/>
      <c r="AK19" s="127" t="b">
        <f>IF(ISBLANK(AV19),"N/A",C19=AV19)</f>
        <v>1</v>
      </c>
      <c r="AL19" s="128"/>
      <c r="AM19" s="129" t="b">
        <f>IF(ISBLANK(AN19),"N/A",C19=AN19)</f>
        <v>1</v>
      </c>
      <c r="AN19" s="130" t="s">
        <v>399</v>
      </c>
      <c r="AO19" s="165" t="s">
        <v>399</v>
      </c>
      <c r="AP19" s="131">
        <v>1</v>
      </c>
      <c r="AQ19" s="131" t="s">
        <v>902</v>
      </c>
      <c r="AR19" s="131" t="s">
        <v>842</v>
      </c>
      <c r="AS19" s="132">
        <v>893.32695999999999</v>
      </c>
      <c r="AU19" s="2">
        <v>1</v>
      </c>
      <c r="AV19" s="133" t="s">
        <v>399</v>
      </c>
      <c r="AW19" s="133" t="s">
        <v>157</v>
      </c>
      <c r="AX19" s="134">
        <v>900.32979899999998</v>
      </c>
      <c r="AY19" s="2" t="b">
        <f>AV19=C19</f>
        <v>1</v>
      </c>
    </row>
    <row r="20" spans="1:51" x14ac:dyDescent="0.2">
      <c r="A20" s="1" t="s">
        <v>402</v>
      </c>
      <c r="B20" s="3">
        <f>1+IF(I20&lt;I19,1,0)</f>
        <v>2</v>
      </c>
      <c r="C20" s="153" t="s">
        <v>401</v>
      </c>
      <c r="D20" s="154" t="s">
        <v>63</v>
      </c>
      <c r="E20" s="155">
        <v>888.33073899999999</v>
      </c>
      <c r="F20" s="116">
        <f>IF(OR(I20=I21,I20=I19),"Joint",0)</f>
        <v>0</v>
      </c>
      <c r="G20" s="156">
        <v>4</v>
      </c>
      <c r="H20" s="118" t="str">
        <f t="shared" si="13"/>
        <v>OK</v>
      </c>
      <c r="I20" s="157">
        <v>888.33044999999993</v>
      </c>
      <c r="J20" s="118"/>
      <c r="K20" s="123"/>
      <c r="L20" s="121" t="str">
        <f>IF(C20="No match","N/A",IF(W20=1,"OK",IF(AO20="No qualifing runner","No prev","No")))</f>
        <v>OK</v>
      </c>
      <c r="M20" s="158">
        <f t="shared" ref="M20:M21" si="14">IF(L20="No",IF(OR(P20="Yes",Q20="Yes"),"Yes","No"),0)</f>
        <v>0</v>
      </c>
      <c r="N20" s="158">
        <f t="shared" ref="N20:N21" si="15">IF(AND(L20="No",M20="No"),"O/S",0)</f>
        <v>0</v>
      </c>
      <c r="O20" s="122">
        <f>IF(L20="OK",0,IF(X20=0,"Higher","Lower"))</f>
        <v>0</v>
      </c>
      <c r="P20" s="158">
        <f t="shared" ref="P20:P21" si="16">IF($O20="Higher",IF($AH20="&gt;","Yes","No"),0)</f>
        <v>0</v>
      </c>
      <c r="Q20" s="158">
        <f>IF($O20="Lower",IF($AH19="&gt;","Yes","No"),0)</f>
        <v>0</v>
      </c>
      <c r="S20" s="159">
        <v>0</v>
      </c>
      <c r="T20" s="160">
        <v>0</v>
      </c>
      <c r="U20" s="161">
        <v>0</v>
      </c>
      <c r="V20" s="160">
        <v>0</v>
      </c>
      <c r="W20" s="162">
        <v>1</v>
      </c>
      <c r="X20" s="163">
        <v>0</v>
      </c>
      <c r="Y20" s="163" t="s">
        <v>402</v>
      </c>
      <c r="Z20" s="163">
        <v>0</v>
      </c>
      <c r="AA20" s="124">
        <f>E20-AB20</f>
        <v>3.4000000000560249E-3</v>
      </c>
      <c r="AB20" s="156">
        <v>888.32733899999994</v>
      </c>
      <c r="AC20" s="117">
        <f>INT(E20)</f>
        <v>888</v>
      </c>
      <c r="AD20" s="156">
        <v>891</v>
      </c>
      <c r="AE20" s="127" t="str">
        <f t="shared" ref="AE20:AE22" si="17">IF(AC20&gt;AD20,"&gt;",IF(AC20&lt;AD20,"&lt;","="))</f>
        <v>&lt;</v>
      </c>
      <c r="AF20" s="164">
        <v>0</v>
      </c>
      <c r="AG20" s="156">
        <v>298</v>
      </c>
      <c r="AH20" s="127" t="str">
        <f t="shared" ref="AH20:AH22" si="18">IF(AF20=0,"N/A",IF(AF20&gt;AG20,"&gt;",IF(AF20&lt;AG20,"&lt;","=")))</f>
        <v>N/A</v>
      </c>
      <c r="AI20" s="156">
        <v>4</v>
      </c>
      <c r="AJ20" s="156"/>
      <c r="AK20" s="127" t="b">
        <f>IF(ISBLANK(AV20),"N/A",C20=AV20)</f>
        <v>1</v>
      </c>
      <c r="AL20" s="128"/>
      <c r="AM20" s="129" t="b">
        <f>IF(ISBLANK(AN20),"N/A",C20=AN20)</f>
        <v>1</v>
      </c>
      <c r="AN20" s="130" t="s">
        <v>401</v>
      </c>
      <c r="AO20" s="165" t="s">
        <v>401</v>
      </c>
      <c r="AP20" s="131">
        <v>2</v>
      </c>
      <c r="AQ20" s="131" t="s">
        <v>907</v>
      </c>
      <c r="AR20" s="131" t="s">
        <v>52</v>
      </c>
      <c r="AS20" s="132">
        <v>879.32169899999997</v>
      </c>
      <c r="AU20" s="2">
        <v>2</v>
      </c>
      <c r="AV20" s="133" t="s">
        <v>401</v>
      </c>
      <c r="AW20" s="133" t="s">
        <v>63</v>
      </c>
      <c r="AX20" s="134">
        <v>888.32713899999999</v>
      </c>
      <c r="AY20" s="2" t="b">
        <f>AV20=C20</f>
        <v>1</v>
      </c>
    </row>
    <row r="21" spans="1:51" x14ac:dyDescent="0.2">
      <c r="A21" s="1" t="s">
        <v>404</v>
      </c>
      <c r="B21" s="3">
        <f>1+IF(I21&lt;I19,1,0)+IF(I21&lt;I20,1,0)</f>
        <v>3</v>
      </c>
      <c r="C21" s="153" t="s">
        <v>403</v>
      </c>
      <c r="D21" s="154" t="s">
        <v>56</v>
      </c>
      <c r="E21" s="155">
        <v>880.32850100000007</v>
      </c>
      <c r="F21" s="116">
        <f>IF(OR(I21=I22,I21=I20),"Joint",0)</f>
        <v>0</v>
      </c>
      <c r="G21" s="156">
        <v>4</v>
      </c>
      <c r="H21" s="118" t="str">
        <f t="shared" si="13"/>
        <v>OK</v>
      </c>
      <c r="I21" s="157">
        <v>880.32821000000001</v>
      </c>
      <c r="J21" s="118"/>
      <c r="K21" s="123"/>
      <c r="L21" s="121" t="str">
        <f>IF(C21="No match","N/A",IF(W21=1,"OK",IF(AO21="No qualifing runner","No prev","No")))</f>
        <v>OK</v>
      </c>
      <c r="M21" s="158">
        <f t="shared" si="14"/>
        <v>0</v>
      </c>
      <c r="N21" s="158">
        <f t="shared" si="15"/>
        <v>0</v>
      </c>
      <c r="O21" s="122">
        <f>IF(L21="OK",0,IF(Y21=0,"Higher","Lower"))</f>
        <v>0</v>
      </c>
      <c r="P21" s="158">
        <f t="shared" si="16"/>
        <v>0</v>
      </c>
      <c r="Q21" s="158">
        <f>IF($O21="Lower",IF(OR($AH19="&gt;",$AH20="&gt;"),"Yes","No"),0)</f>
        <v>0</v>
      </c>
      <c r="S21" s="159">
        <v>0</v>
      </c>
      <c r="T21" s="160">
        <v>0</v>
      </c>
      <c r="U21" s="161">
        <v>0</v>
      </c>
      <c r="V21" s="160">
        <v>0</v>
      </c>
      <c r="W21" s="162">
        <v>1</v>
      </c>
      <c r="X21" s="163">
        <v>0</v>
      </c>
      <c r="Y21" s="163">
        <v>0</v>
      </c>
      <c r="Z21" s="163" t="s">
        <v>404</v>
      </c>
      <c r="AA21" s="124">
        <f>E21-AB21</f>
        <v>3.5000000000309228E-3</v>
      </c>
      <c r="AB21" s="156">
        <v>880.32500100000004</v>
      </c>
      <c r="AC21" s="117">
        <f>INT(E21)</f>
        <v>880</v>
      </c>
      <c r="AD21" s="156">
        <v>885</v>
      </c>
      <c r="AE21" s="127" t="str">
        <f t="shared" si="17"/>
        <v>&lt;</v>
      </c>
      <c r="AF21" s="164">
        <v>0</v>
      </c>
      <c r="AG21" s="156">
        <v>296</v>
      </c>
      <c r="AH21" s="127" t="str">
        <f t="shared" si="18"/>
        <v>N/A</v>
      </c>
      <c r="AI21" s="156">
        <v>4</v>
      </c>
      <c r="AJ21" s="156"/>
      <c r="AK21" s="127" t="b">
        <f>IF(ISBLANK(AV21),"N/A",C21=AV21)</f>
        <v>1</v>
      </c>
      <c r="AL21" s="128"/>
      <c r="AM21" s="129" t="b">
        <f>IF(ISBLANK(AN21),"N/A",C21=AN21)</f>
        <v>1</v>
      </c>
      <c r="AN21" s="130" t="s">
        <v>403</v>
      </c>
      <c r="AO21" s="165" t="s">
        <v>908</v>
      </c>
      <c r="AP21" s="131">
        <v>3</v>
      </c>
      <c r="AQ21" s="131" t="s">
        <v>909</v>
      </c>
      <c r="AR21" s="131" t="s">
        <v>842</v>
      </c>
      <c r="AS21" s="132">
        <v>865.3189329999999</v>
      </c>
      <c r="AU21" s="2">
        <v>3</v>
      </c>
      <c r="AV21" s="133" t="s">
        <v>403</v>
      </c>
      <c r="AW21" s="133" t="s">
        <v>56</v>
      </c>
      <c r="AX21" s="134">
        <v>880.32480100000009</v>
      </c>
      <c r="AY21" s="2" t="b">
        <f>AV21=C21</f>
        <v>1</v>
      </c>
    </row>
    <row r="22" spans="1:51" x14ac:dyDescent="0.2">
      <c r="A22" s="1" t="s">
        <v>406</v>
      </c>
      <c r="B22" s="3">
        <f>1+IF(I22&lt;I19,1,0)+IF(I22&lt;I20,1,0)+IF(I22&lt;I21,1,0)</f>
        <v>4</v>
      </c>
      <c r="C22" s="153" t="s">
        <v>405</v>
      </c>
      <c r="D22" s="154" t="s">
        <v>49</v>
      </c>
      <c r="E22" s="155">
        <v>870.32289000000003</v>
      </c>
      <c r="F22" s="116">
        <f>IF(I22=I21,"Joint",0)</f>
        <v>0</v>
      </c>
      <c r="G22" s="156">
        <v>3</v>
      </c>
      <c r="H22" s="118" t="str">
        <f t="shared" si="13"/>
        <v>OK</v>
      </c>
      <c r="I22" s="157">
        <v>870.32288999999992</v>
      </c>
      <c r="J22" s="118"/>
      <c r="K22" s="123"/>
      <c r="L22" s="123"/>
      <c r="M22" s="123"/>
      <c r="N22" s="123"/>
      <c r="O22" s="123"/>
      <c r="P22" s="123"/>
      <c r="Q22" s="123"/>
      <c r="S22" s="159">
        <v>0</v>
      </c>
      <c r="T22" s="160">
        <v>0</v>
      </c>
      <c r="U22" s="161">
        <v>0</v>
      </c>
      <c r="V22" s="160">
        <v>0</v>
      </c>
      <c r="W22" s="123"/>
      <c r="X22" s="163">
        <v>0</v>
      </c>
      <c r="Y22" s="163">
        <v>0</v>
      </c>
      <c r="Z22" s="163">
        <v>0</v>
      </c>
      <c r="AA22" s="123"/>
      <c r="AB22" s="156" t="s">
        <v>1169</v>
      </c>
      <c r="AC22" s="117">
        <f>INT(E22)</f>
        <v>870</v>
      </c>
      <c r="AD22" s="156" t="s">
        <v>1169</v>
      </c>
      <c r="AE22" s="127" t="str">
        <f t="shared" si="17"/>
        <v>&lt;</v>
      </c>
      <c r="AF22" s="164">
        <v>0</v>
      </c>
      <c r="AG22" s="156" t="s">
        <v>1169</v>
      </c>
      <c r="AH22" s="127" t="str">
        <f t="shared" si="18"/>
        <v>N/A</v>
      </c>
      <c r="AI22" s="156" t="s">
        <v>1169</v>
      </c>
      <c r="AJ22" s="156"/>
      <c r="AK22" s="127" t="str">
        <f>IF(ISBLANK(AV22),"N/A",C22=AV22)</f>
        <v>N/A</v>
      </c>
      <c r="AL22" s="128"/>
      <c r="AM22" s="129" t="str">
        <f>IF(ISBLANK(AN22),"N/A",C22=AN22)</f>
        <v>N/A</v>
      </c>
      <c r="AN22" s="130"/>
      <c r="AO22" s="123"/>
      <c r="AP22" s="135"/>
      <c r="AQ22" s="135"/>
      <c r="AR22" s="135"/>
      <c r="AS22" s="136"/>
      <c r="AV22" s="137"/>
      <c r="AW22" s="137"/>
      <c r="AX22" s="138"/>
    </row>
    <row r="23" spans="1:51" x14ac:dyDescent="0.2"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S23" s="139"/>
      <c r="T23" s="139"/>
      <c r="U23" s="139"/>
      <c r="V23" s="139"/>
      <c r="W23" s="140"/>
      <c r="X23" s="140"/>
      <c r="Y23" s="140"/>
      <c r="Z23" s="140"/>
      <c r="AA23" s="14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13"/>
      <c r="AP23" s="143"/>
      <c r="AQ23" s="143"/>
      <c r="AR23" s="143"/>
      <c r="AS23" s="144"/>
      <c r="AV23" s="113"/>
      <c r="AW23" s="113"/>
      <c r="AX23" s="130"/>
    </row>
    <row r="24" spans="1:51" x14ac:dyDescent="0.2">
      <c r="A24" s="78"/>
      <c r="B24" s="110" t="s">
        <v>910</v>
      </c>
      <c r="C24" s="110"/>
      <c r="D24" s="110"/>
      <c r="E24" s="14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S24" s="146"/>
      <c r="T24" s="146"/>
      <c r="U24" s="146"/>
      <c r="V24" s="146"/>
      <c r="W24" s="147"/>
      <c r="X24" s="147"/>
      <c r="Y24" s="147"/>
      <c r="Z24" s="147"/>
      <c r="AA24" s="147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3"/>
      <c r="AP24" s="114" t="s">
        <v>910</v>
      </c>
      <c r="AQ24" s="114"/>
      <c r="AR24" s="114"/>
      <c r="AS24" s="150"/>
      <c r="AU24" s="2" t="s">
        <v>910</v>
      </c>
      <c r="AV24" s="151"/>
      <c r="AW24" s="151"/>
      <c r="AX24" s="152"/>
    </row>
    <row r="25" spans="1:51" x14ac:dyDescent="0.2">
      <c r="A25" s="2" t="s">
        <v>26</v>
      </c>
      <c r="B25" s="3">
        <v>1</v>
      </c>
      <c r="C25" s="153" t="s">
        <v>433</v>
      </c>
      <c r="D25" s="154" t="s">
        <v>19</v>
      </c>
      <c r="E25" s="155">
        <v>893.33196600000008</v>
      </c>
      <c r="F25" s="116">
        <f>IF(I25=I26,"Joint",0)</f>
        <v>0</v>
      </c>
      <c r="G25" s="156">
        <v>4</v>
      </c>
      <c r="H25" s="118" t="str">
        <f t="shared" ref="H25:H28" si="19">IF(AND(G25&gt;=H$4,C25&lt;&gt;"No match"),"OK","NO")</f>
        <v>OK</v>
      </c>
      <c r="I25" s="157">
        <v>893.33167000000003</v>
      </c>
      <c r="J25" s="118"/>
      <c r="K25" s="123"/>
      <c r="L25" s="121" t="str">
        <f>IF(C25="No match","N/A",IF(W25=1,"OK",IF(AO25="No qualifing runner","No prev","No")))</f>
        <v>OK</v>
      </c>
      <c r="M25" s="158">
        <f>IF(L25="No",IF(OR(P25="Yes",Q25="Yes"),"Yes","No"),0)</f>
        <v>0</v>
      </c>
      <c r="N25" s="158">
        <f>IF(AND(L25="No",M25="No"),"O/S",0)</f>
        <v>0</v>
      </c>
      <c r="O25" s="122">
        <f>IF(L25="OK",0,IF(X25=0,"Higher","Lower"))</f>
        <v>0</v>
      </c>
      <c r="P25" s="158">
        <f>IF($O25="Higher",IF($AH25="&gt;","Yes","No"),0)</f>
        <v>0</v>
      </c>
      <c r="Q25" s="123"/>
      <c r="S25" s="159">
        <v>0</v>
      </c>
      <c r="T25" s="160">
        <v>0</v>
      </c>
      <c r="U25" s="161">
        <v>0</v>
      </c>
      <c r="V25" s="160">
        <v>0</v>
      </c>
      <c r="W25" s="162">
        <v>1</v>
      </c>
      <c r="X25" s="163" t="s">
        <v>26</v>
      </c>
      <c r="Y25" s="163">
        <v>0</v>
      </c>
      <c r="Z25" s="163">
        <v>0</v>
      </c>
      <c r="AA25" s="124">
        <f>E25-AB25</f>
        <v>7.2999999999865395E-3</v>
      </c>
      <c r="AB25" s="156">
        <v>893.32466600000009</v>
      </c>
      <c r="AC25" s="117">
        <f>INT(E25)</f>
        <v>893</v>
      </c>
      <c r="AD25" s="156">
        <v>895</v>
      </c>
      <c r="AE25" s="127" t="str">
        <f>IF(AC25&gt;AD25,"&gt;",IF(AC25&lt;AD25,"&lt;","="))</f>
        <v>&lt;</v>
      </c>
      <c r="AF25" s="164">
        <v>0</v>
      </c>
      <c r="AG25" s="156">
        <v>299</v>
      </c>
      <c r="AH25" s="127" t="str">
        <f>IF(AF25=0,"N/A",IF(AF25&gt;AG25,"&gt;",IF(AF25&lt;AG25,"&lt;","=")))</f>
        <v>N/A</v>
      </c>
      <c r="AI25" s="156">
        <v>4</v>
      </c>
      <c r="AJ25" s="156"/>
      <c r="AK25" s="127" t="b">
        <f>IF(ISBLANK(AV25),"N/A",C25=AV25)</f>
        <v>1</v>
      </c>
      <c r="AL25" s="128"/>
      <c r="AM25" s="129" t="b">
        <f>IF(ISBLANK(AN25),"N/A",C25=AN25)</f>
        <v>1</v>
      </c>
      <c r="AN25" s="130" t="s">
        <v>433</v>
      </c>
      <c r="AO25" s="113" t="s">
        <v>433</v>
      </c>
      <c r="AP25" s="131">
        <v>1</v>
      </c>
      <c r="AQ25" s="131" t="s">
        <v>433</v>
      </c>
      <c r="AR25" s="131" t="s">
        <v>19</v>
      </c>
      <c r="AS25" s="132">
        <v>890.32065399999999</v>
      </c>
      <c r="AU25" s="2">
        <v>1</v>
      </c>
      <c r="AV25" s="133" t="s">
        <v>433</v>
      </c>
      <c r="AW25" s="133" t="s">
        <v>19</v>
      </c>
      <c r="AX25" s="134">
        <v>893.32426600000008</v>
      </c>
      <c r="AY25" s="2" t="b">
        <f>AV25=C25</f>
        <v>1</v>
      </c>
    </row>
    <row r="26" spans="1:51" x14ac:dyDescent="0.2">
      <c r="A26" s="2" t="s">
        <v>60</v>
      </c>
      <c r="B26" s="3">
        <f>1+IF(I26&lt;I25,1,0)</f>
        <v>2</v>
      </c>
      <c r="C26" s="153" t="s">
        <v>22</v>
      </c>
      <c r="D26" s="154" t="s">
        <v>24</v>
      </c>
      <c r="E26" s="155">
        <v>888.33176330000003</v>
      </c>
      <c r="F26" s="116">
        <f>IF(OR(I26=I27,I26=I25),"Joint",0)</f>
        <v>0</v>
      </c>
      <c r="G26" s="156">
        <v>5</v>
      </c>
      <c r="H26" s="118" t="str">
        <f t="shared" si="19"/>
        <v>OK</v>
      </c>
      <c r="I26" s="157">
        <v>888.33143999999993</v>
      </c>
      <c r="J26" s="118"/>
      <c r="K26" s="123"/>
      <c r="L26" s="121" t="str">
        <f>IF(C26="No match","N/A",IF(W26=1,"OK",IF(AO26="No qualifing runner","No prev","No")))</f>
        <v>OK</v>
      </c>
      <c r="M26" s="158">
        <f t="shared" ref="M26:M27" si="20">IF(L26="No",IF(OR(P26="Yes",Q26="Yes"),"Yes","No"),0)</f>
        <v>0</v>
      </c>
      <c r="N26" s="158">
        <f t="shared" ref="N26:N27" si="21">IF(AND(L26="No",M26="No"),"O/S",0)</f>
        <v>0</v>
      </c>
      <c r="O26" s="122">
        <f>IF(L26="OK",0,IF(X26=0,"Higher","Lower"))</f>
        <v>0</v>
      </c>
      <c r="P26" s="158">
        <f t="shared" ref="P26:P27" si="22">IF($O26="Higher",IF($AH26="&gt;","Yes","No"),0)</f>
        <v>0</v>
      </c>
      <c r="Q26" s="158">
        <f>IF($O26="Lower",IF($AH25="&gt;","Yes","No"),0)</f>
        <v>0</v>
      </c>
      <c r="S26" s="159">
        <v>0</v>
      </c>
      <c r="T26" s="160">
        <v>0</v>
      </c>
      <c r="U26" s="161">
        <v>0</v>
      </c>
      <c r="V26" s="160">
        <v>0</v>
      </c>
      <c r="W26" s="162">
        <v>1</v>
      </c>
      <c r="X26" s="163">
        <v>0</v>
      </c>
      <c r="Y26" s="163" t="s">
        <v>60</v>
      </c>
      <c r="Z26" s="163">
        <v>0</v>
      </c>
      <c r="AA26" s="124">
        <f>E26-AB26</f>
        <v>5.011530300000004</v>
      </c>
      <c r="AB26" s="156">
        <v>883.32023300000003</v>
      </c>
      <c r="AC26" s="117">
        <f>INT(E26)</f>
        <v>888</v>
      </c>
      <c r="AD26" s="156">
        <v>884</v>
      </c>
      <c r="AE26" s="127" t="str">
        <f t="shared" ref="AE26:AE28" si="23">IF(AC26&gt;AD26,"&gt;",IF(AC26&lt;AD26,"&lt;","="))</f>
        <v>&gt;</v>
      </c>
      <c r="AF26" s="164">
        <v>299</v>
      </c>
      <c r="AG26" s="156">
        <v>295</v>
      </c>
      <c r="AH26" s="127" t="str">
        <f t="shared" ref="AH26:AH28" si="24">IF(AF26=0,"N/A",IF(AF26&gt;AG26,"&gt;",IF(AF26&lt;AG26,"&lt;","=")))</f>
        <v>&gt;</v>
      </c>
      <c r="AI26" s="156">
        <v>5</v>
      </c>
      <c r="AJ26" s="156"/>
      <c r="AK26" s="127" t="b">
        <f>IF(ISBLANK(AV26),"N/A",C26=AV26)</f>
        <v>1</v>
      </c>
      <c r="AL26" s="128"/>
      <c r="AM26" s="129" t="b">
        <f>IF(ISBLANK(AN26),"N/A",C26=AN26)</f>
        <v>1</v>
      </c>
      <c r="AN26" s="130" t="s">
        <v>22</v>
      </c>
      <c r="AO26" s="113" t="s">
        <v>22</v>
      </c>
      <c r="AP26" s="131">
        <v>2</v>
      </c>
      <c r="AQ26" s="131" t="s">
        <v>911</v>
      </c>
      <c r="AR26" s="131" t="s">
        <v>24</v>
      </c>
      <c r="AS26" s="132">
        <v>870.31299439999998</v>
      </c>
      <c r="AU26" s="2">
        <v>2</v>
      </c>
      <c r="AV26" s="133" t="s">
        <v>22</v>
      </c>
      <c r="AW26" s="133" t="s">
        <v>24</v>
      </c>
      <c r="AX26" s="134">
        <v>888.32396330000006</v>
      </c>
      <c r="AY26" s="2" t="b">
        <f>AV26=C26</f>
        <v>1</v>
      </c>
    </row>
    <row r="27" spans="1:51" x14ac:dyDescent="0.2">
      <c r="A27" s="2" t="s">
        <v>82</v>
      </c>
      <c r="B27" s="3">
        <f>1+IF(I27&lt;I25,1,0)+IF(I27&lt;I26,1,0)</f>
        <v>3</v>
      </c>
      <c r="C27" s="153" t="s">
        <v>29</v>
      </c>
      <c r="D27" s="154" t="s">
        <v>31</v>
      </c>
      <c r="E27" s="155">
        <v>883.329609</v>
      </c>
      <c r="F27" s="116">
        <f>IF(OR(I27=I28,I27=I26),"Joint",0)</f>
        <v>0</v>
      </c>
      <c r="G27" s="156">
        <v>4</v>
      </c>
      <c r="H27" s="118" t="str">
        <f t="shared" si="19"/>
        <v>OK</v>
      </c>
      <c r="I27" s="157">
        <v>883.32931999999994</v>
      </c>
      <c r="J27" s="118"/>
      <c r="K27" s="123"/>
      <c r="L27" s="121" t="str">
        <f>IF(C27="No match","N/A",IF(W27=1,"OK",IF(AO27="No qualifing runner","No prev","No")))</f>
        <v>OK</v>
      </c>
      <c r="M27" s="158">
        <f t="shared" si="20"/>
        <v>0</v>
      </c>
      <c r="N27" s="158">
        <f t="shared" si="21"/>
        <v>0</v>
      </c>
      <c r="O27" s="122">
        <f>IF(L27="OK",0,IF(Y27=0,"Higher","Lower"))</f>
        <v>0</v>
      </c>
      <c r="P27" s="158">
        <f t="shared" si="22"/>
        <v>0</v>
      </c>
      <c r="Q27" s="158">
        <f>IF($O27="Lower",IF(OR($AH25="&gt;",$AH26="&gt;"),"Yes","No"),0)</f>
        <v>0</v>
      </c>
      <c r="S27" s="159">
        <v>0</v>
      </c>
      <c r="T27" s="160">
        <v>0</v>
      </c>
      <c r="U27" s="161">
        <v>0</v>
      </c>
      <c r="V27" s="160">
        <v>0</v>
      </c>
      <c r="W27" s="162">
        <v>1</v>
      </c>
      <c r="X27" s="163">
        <v>0</v>
      </c>
      <c r="Y27" s="163">
        <v>0</v>
      </c>
      <c r="Z27" s="163" t="s">
        <v>82</v>
      </c>
      <c r="AA27" s="124">
        <f>E27-AB27</f>
        <v>8.0110190000001467</v>
      </c>
      <c r="AB27" s="156">
        <v>875.31858999999986</v>
      </c>
      <c r="AC27" s="117">
        <f>INT(E27)</f>
        <v>883</v>
      </c>
      <c r="AD27" s="156">
        <v>880</v>
      </c>
      <c r="AE27" s="127" t="str">
        <f t="shared" si="23"/>
        <v>&gt;</v>
      </c>
      <c r="AF27" s="164">
        <v>297</v>
      </c>
      <c r="AG27" s="156">
        <v>294</v>
      </c>
      <c r="AH27" s="127" t="str">
        <f t="shared" si="24"/>
        <v>&gt;</v>
      </c>
      <c r="AI27" s="156">
        <v>4</v>
      </c>
      <c r="AJ27" s="156"/>
      <c r="AK27" s="127" t="b">
        <f>IF(ISBLANK(AV27),"N/A",C27=AV27)</f>
        <v>1</v>
      </c>
      <c r="AL27" s="128"/>
      <c r="AM27" s="129" t="b">
        <f>IF(ISBLANK(AN27),"N/A",C27=AN27)</f>
        <v>1</v>
      </c>
      <c r="AN27" s="130" t="s">
        <v>29</v>
      </c>
      <c r="AO27" s="113" t="s">
        <v>29</v>
      </c>
      <c r="AP27" s="131">
        <v>3</v>
      </c>
      <c r="AQ27" s="131" t="s">
        <v>912</v>
      </c>
      <c r="AR27" s="131" t="s">
        <v>31</v>
      </c>
      <c r="AS27" s="132">
        <v>865.31316000000004</v>
      </c>
      <c r="AU27" s="2">
        <v>3</v>
      </c>
      <c r="AV27" s="133" t="s">
        <v>29</v>
      </c>
      <c r="AW27" s="133" t="s">
        <v>31</v>
      </c>
      <c r="AX27" s="134">
        <v>883.32170900000006</v>
      </c>
      <c r="AY27" s="2" t="b">
        <f>AV27=C27</f>
        <v>1</v>
      </c>
    </row>
    <row r="28" spans="1:51" x14ac:dyDescent="0.2">
      <c r="A28" s="1" t="s">
        <v>435</v>
      </c>
      <c r="B28" s="3">
        <f>1+IF(I28&lt;I25,1,0)+IF(I28&lt;I26,1,0)+IF(I28&lt;I27,1,0)</f>
        <v>4</v>
      </c>
      <c r="C28" s="153" t="s">
        <v>434</v>
      </c>
      <c r="D28" s="154" t="s">
        <v>63</v>
      </c>
      <c r="E28" s="155">
        <v>860.31972500000006</v>
      </c>
      <c r="F28" s="116">
        <f>IF(I28=I27,"Joint",0)</f>
        <v>0</v>
      </c>
      <c r="G28" s="156">
        <v>4</v>
      </c>
      <c r="H28" s="118" t="str">
        <f t="shared" si="19"/>
        <v>OK</v>
      </c>
      <c r="I28" s="157">
        <v>860.31945999999994</v>
      </c>
      <c r="J28" s="118"/>
      <c r="K28" s="123"/>
      <c r="L28" s="123"/>
      <c r="M28" s="123"/>
      <c r="N28" s="123"/>
      <c r="O28" s="123"/>
      <c r="P28" s="123"/>
      <c r="Q28" s="123"/>
      <c r="S28" s="159">
        <v>0</v>
      </c>
      <c r="T28" s="160">
        <v>0</v>
      </c>
      <c r="U28" s="161">
        <v>0</v>
      </c>
      <c r="V28" s="160">
        <v>0</v>
      </c>
      <c r="W28" s="123"/>
      <c r="X28" s="163">
        <v>0</v>
      </c>
      <c r="Y28" s="163">
        <v>0</v>
      </c>
      <c r="Z28" s="163">
        <v>0</v>
      </c>
      <c r="AA28" s="123"/>
      <c r="AB28" s="156" t="s">
        <v>1169</v>
      </c>
      <c r="AC28" s="117">
        <f>INT(E28)</f>
        <v>860</v>
      </c>
      <c r="AD28" s="156" t="s">
        <v>1169</v>
      </c>
      <c r="AE28" s="127" t="str">
        <f t="shared" si="23"/>
        <v>&lt;</v>
      </c>
      <c r="AF28" s="164">
        <v>0</v>
      </c>
      <c r="AG28" s="156" t="s">
        <v>1169</v>
      </c>
      <c r="AH28" s="127" t="str">
        <f t="shared" si="24"/>
        <v>N/A</v>
      </c>
      <c r="AI28" s="156" t="s">
        <v>1169</v>
      </c>
      <c r="AJ28" s="156"/>
      <c r="AK28" s="127" t="str">
        <f>IF(ISBLANK(AV28),"N/A",C28=AV28)</f>
        <v>N/A</v>
      </c>
      <c r="AL28" s="128"/>
      <c r="AM28" s="129" t="str">
        <f>IF(ISBLANK(AN28),"N/A",C28=AN28)</f>
        <v>N/A</v>
      </c>
      <c r="AN28" s="130"/>
      <c r="AO28" s="123"/>
      <c r="AP28" s="135"/>
      <c r="AQ28" s="135"/>
      <c r="AR28" s="135"/>
      <c r="AS28" s="136"/>
      <c r="AV28" s="137"/>
      <c r="AW28" s="137"/>
      <c r="AX28" s="138"/>
    </row>
    <row r="29" spans="1:51" x14ac:dyDescent="0.2"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S29" s="139"/>
      <c r="T29" s="139"/>
      <c r="U29" s="139"/>
      <c r="V29" s="139"/>
      <c r="W29" s="140"/>
      <c r="X29" s="140"/>
      <c r="Y29" s="140"/>
      <c r="Z29" s="140"/>
      <c r="AA29" s="14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13"/>
      <c r="AP29" s="143"/>
      <c r="AQ29" s="143"/>
      <c r="AR29" s="143"/>
      <c r="AS29" s="144"/>
      <c r="AV29" s="113"/>
      <c r="AW29" s="113"/>
      <c r="AX29" s="130"/>
    </row>
    <row r="30" spans="1:51" x14ac:dyDescent="0.2">
      <c r="A30" s="78"/>
      <c r="B30" s="110" t="s">
        <v>913</v>
      </c>
      <c r="C30" s="110"/>
      <c r="D30" s="110"/>
      <c r="E30" s="145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S30" s="146"/>
      <c r="T30" s="146"/>
      <c r="U30" s="146"/>
      <c r="V30" s="146"/>
      <c r="W30" s="147"/>
      <c r="X30" s="147"/>
      <c r="Y30" s="147"/>
      <c r="Z30" s="147"/>
      <c r="AA30" s="147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13"/>
      <c r="AP30" s="114" t="s">
        <v>913</v>
      </c>
      <c r="AQ30" s="114"/>
      <c r="AR30" s="114"/>
      <c r="AS30" s="150"/>
      <c r="AU30" s="1" t="s">
        <v>913</v>
      </c>
      <c r="AV30" s="151"/>
      <c r="AW30" s="151"/>
      <c r="AX30" s="152"/>
    </row>
    <row r="31" spans="1:51" x14ac:dyDescent="0.2">
      <c r="A31" s="2" t="s">
        <v>461</v>
      </c>
      <c r="B31" s="3">
        <v>1</v>
      </c>
      <c r="C31" s="153" t="s">
        <v>32</v>
      </c>
      <c r="D31" s="154" t="s">
        <v>34</v>
      </c>
      <c r="E31" s="155">
        <v>849.32729380000001</v>
      </c>
      <c r="F31" s="116">
        <f>IF(I31=I32,"Joint",0)</f>
        <v>0</v>
      </c>
      <c r="G31" s="156">
        <v>5</v>
      </c>
      <c r="H31" s="118" t="str">
        <f t="shared" ref="H31:H34" si="25">IF(AND(G31&gt;=H$4,C31&lt;&gt;"No match"),"OK","NO")</f>
        <v>OK</v>
      </c>
      <c r="I31" s="157">
        <v>849.327</v>
      </c>
      <c r="J31" s="118"/>
      <c r="K31" s="123"/>
      <c r="L31" s="121" t="str">
        <f>IF(C31="No match","N/A",IF(W31=1,"OK",IF(AO31="No qualifing runner","No prev","No")))</f>
        <v>OK</v>
      </c>
      <c r="M31" s="158">
        <f>IF(L31="No",IF(OR(P31="Yes",Q31="Yes"),"Yes","No"),0)</f>
        <v>0</v>
      </c>
      <c r="N31" s="158">
        <f>IF(AND(L31="No",M31="No"),"O/S",0)</f>
        <v>0</v>
      </c>
      <c r="O31" s="122">
        <f>IF(L31="OK",0,IF(X31=0,"Higher","Lower"))</f>
        <v>0</v>
      </c>
      <c r="P31" s="158">
        <f>IF($O31="Higher",IF($AH31="&gt;","Yes","No"),0)</f>
        <v>0</v>
      </c>
      <c r="Q31" s="123"/>
      <c r="S31" s="159">
        <v>0</v>
      </c>
      <c r="T31" s="160">
        <v>0</v>
      </c>
      <c r="U31" s="161">
        <v>0</v>
      </c>
      <c r="V31" s="160">
        <v>0</v>
      </c>
      <c r="W31" s="162">
        <v>1</v>
      </c>
      <c r="X31" s="163" t="s">
        <v>461</v>
      </c>
      <c r="Y31" s="163" t="s">
        <v>462</v>
      </c>
      <c r="Z31" s="163" t="s">
        <v>463</v>
      </c>
      <c r="AA31" s="124">
        <f>E31-AB31</f>
        <v>28.025755799999843</v>
      </c>
      <c r="AB31" s="156">
        <v>821.30153800000016</v>
      </c>
      <c r="AC31" s="117">
        <f>INT(E31)</f>
        <v>849</v>
      </c>
      <c r="AD31" s="156">
        <v>836</v>
      </c>
      <c r="AE31" s="127" t="str">
        <f>IF(AC31&gt;AD31,"&gt;",IF(AC31&lt;AD31,"&lt;","="))</f>
        <v>&gt;</v>
      </c>
      <c r="AF31" s="164">
        <v>296</v>
      </c>
      <c r="AG31" s="156">
        <v>283</v>
      </c>
      <c r="AH31" s="127" t="str">
        <f>IF(AF31=0,"N/A",IF(AF31&gt;AG31,"&gt;",IF(AF31&lt;AG31,"&lt;","=")))</f>
        <v>&gt;</v>
      </c>
      <c r="AI31" s="156">
        <v>5</v>
      </c>
      <c r="AJ31" s="156"/>
      <c r="AK31" s="127" t="b">
        <f>IF(ISBLANK(AV31),"N/A",C31=AV31)</f>
        <v>1</v>
      </c>
      <c r="AL31" s="128"/>
      <c r="AM31" s="129" t="b">
        <f>IF(ISBLANK(AN31),"N/A",C31=AN31)</f>
        <v>1</v>
      </c>
      <c r="AN31" s="130" t="s">
        <v>32</v>
      </c>
      <c r="AO31" s="113" t="s">
        <v>914</v>
      </c>
      <c r="AP31" s="131">
        <v>1</v>
      </c>
      <c r="AQ31" s="131" t="s">
        <v>915</v>
      </c>
      <c r="AR31" s="131" t="s">
        <v>34</v>
      </c>
      <c r="AS31" s="132">
        <v>848.3041199999999</v>
      </c>
      <c r="AU31" s="2">
        <v>1</v>
      </c>
      <c r="AV31" s="133" t="s">
        <v>32</v>
      </c>
      <c r="AW31" s="133" t="s">
        <v>34</v>
      </c>
      <c r="AX31" s="134">
        <v>849.31549380000001</v>
      </c>
      <c r="AY31" s="2" t="b">
        <f>AV31=C31</f>
        <v>1</v>
      </c>
    </row>
    <row r="32" spans="1:51" x14ac:dyDescent="0.2">
      <c r="A32" s="2" t="s">
        <v>462</v>
      </c>
      <c r="B32" s="3">
        <f>1+IF(I32&lt;I31,1,0)</f>
        <v>2</v>
      </c>
      <c r="C32" s="153" t="s">
        <v>464</v>
      </c>
      <c r="D32" s="154" t="s">
        <v>63</v>
      </c>
      <c r="E32" s="155">
        <v>819.30617099999995</v>
      </c>
      <c r="F32" s="116">
        <f>IF(OR(I32=I33,I32=I31),"Joint",0)</f>
        <v>0</v>
      </c>
      <c r="G32" s="156">
        <v>4</v>
      </c>
      <c r="H32" s="118" t="str">
        <f t="shared" si="25"/>
        <v>OK</v>
      </c>
      <c r="I32" s="157">
        <v>819.30591000000004</v>
      </c>
      <c r="J32" s="118"/>
      <c r="K32" s="123"/>
      <c r="L32" s="121" t="str">
        <f>IF(C32="No match","N/A",IF(W32=1,"OK",IF(AO32="No qualifing runner","No prev","No")))</f>
        <v>OK</v>
      </c>
      <c r="M32" s="158">
        <f t="shared" ref="M32:M33" si="26">IF(L32="No",IF(OR(P32="Yes",Q32="Yes"),"Yes","No"),0)</f>
        <v>0</v>
      </c>
      <c r="N32" s="158">
        <f t="shared" ref="N32:N33" si="27">IF(AND(L32="No",M32="No"),"O/S",0)</f>
        <v>0</v>
      </c>
      <c r="O32" s="122">
        <f>IF(L32="OK",0,IF(X32=0,"Higher","Lower"))</f>
        <v>0</v>
      </c>
      <c r="P32" s="158">
        <f t="shared" ref="P32:P33" si="28">IF($O32="Higher",IF($AH32="&gt;","Yes","No"),0)</f>
        <v>0</v>
      </c>
      <c r="Q32" s="158">
        <f>IF($O32="Lower",IF($AH31="&gt;","Yes","No"),0)</f>
        <v>0</v>
      </c>
      <c r="S32" s="159">
        <v>0</v>
      </c>
      <c r="T32" s="160">
        <v>0</v>
      </c>
      <c r="U32" s="161">
        <v>0</v>
      </c>
      <c r="V32" s="160">
        <v>0</v>
      </c>
      <c r="W32" s="162">
        <v>1</v>
      </c>
      <c r="X32" s="163" t="s">
        <v>461</v>
      </c>
      <c r="Y32" s="163" t="s">
        <v>462</v>
      </c>
      <c r="Z32" s="163" t="s">
        <v>463</v>
      </c>
      <c r="AA32" s="124">
        <f>E32-AB32</f>
        <v>1.1499999999955435E-2</v>
      </c>
      <c r="AB32" s="156">
        <v>819.29467099999999</v>
      </c>
      <c r="AC32" s="117">
        <f>INT(E32)</f>
        <v>819</v>
      </c>
      <c r="AD32" s="156">
        <v>824</v>
      </c>
      <c r="AE32" s="127" t="str">
        <f t="shared" ref="AE32:AE34" si="29">IF(AC32&gt;AD32,"&gt;",IF(AC32&lt;AD32,"&lt;","="))</f>
        <v>&lt;</v>
      </c>
      <c r="AF32" s="164">
        <v>0</v>
      </c>
      <c r="AG32" s="156">
        <v>276</v>
      </c>
      <c r="AH32" s="127" t="str">
        <f t="shared" ref="AH32:AH34" si="30">IF(AF32=0,"N/A",IF(AF32&gt;AG32,"&gt;",IF(AF32&lt;AG32,"&lt;","=")))</f>
        <v>N/A</v>
      </c>
      <c r="AI32" s="156">
        <v>4</v>
      </c>
      <c r="AJ32" s="156"/>
      <c r="AK32" s="127" t="b">
        <f>IF(ISBLANK(AV32),"N/A",C32=AV32)</f>
        <v>1</v>
      </c>
      <c r="AL32" s="128"/>
      <c r="AM32" s="129" t="b">
        <f>IF(ISBLANK(AN32),"N/A",C32=AN32)</f>
        <v>1</v>
      </c>
      <c r="AN32" s="130" t="s">
        <v>464</v>
      </c>
      <c r="AO32" s="113" t="s">
        <v>914</v>
      </c>
      <c r="AP32" s="131">
        <v>2</v>
      </c>
      <c r="AQ32" s="131" t="s">
        <v>916</v>
      </c>
      <c r="AR32" s="131" t="s">
        <v>69</v>
      </c>
      <c r="AS32" s="132">
        <v>841.29873099999998</v>
      </c>
      <c r="AU32" s="2">
        <v>2</v>
      </c>
      <c r="AV32" s="133" t="s">
        <v>464</v>
      </c>
      <c r="AW32" s="133" t="s">
        <v>63</v>
      </c>
      <c r="AX32" s="134">
        <v>819.29427099999998</v>
      </c>
      <c r="AY32" s="2" t="b">
        <f>AV32=C32</f>
        <v>1</v>
      </c>
    </row>
    <row r="33" spans="1:51" x14ac:dyDescent="0.2">
      <c r="A33" s="2" t="s">
        <v>463</v>
      </c>
      <c r="B33" s="3">
        <f>1+IF(I33&lt;I31,1,0)+IF(I33&lt;I32,1,0)</f>
        <v>3</v>
      </c>
      <c r="C33" s="153" t="s">
        <v>83</v>
      </c>
      <c r="D33" s="154" t="s">
        <v>85</v>
      </c>
      <c r="E33" s="155">
        <v>809.30960210000001</v>
      </c>
      <c r="F33" s="116">
        <f>IF(OR(I33=I34,I33=I32),"Joint",0)</f>
        <v>0</v>
      </c>
      <c r="G33" s="156">
        <v>5</v>
      </c>
      <c r="H33" s="118" t="str">
        <f t="shared" si="25"/>
        <v>OK</v>
      </c>
      <c r="I33" s="157">
        <v>809.30932000000007</v>
      </c>
      <c r="J33" s="118"/>
      <c r="K33" s="123"/>
      <c r="L33" s="121" t="str">
        <f>IF(C33="No match","N/A",IF(W33=1,"OK",IF(AO33="No qualifing runner","No prev","No")))</f>
        <v>OK</v>
      </c>
      <c r="M33" s="158">
        <f t="shared" si="26"/>
        <v>0</v>
      </c>
      <c r="N33" s="158">
        <f t="shared" si="27"/>
        <v>0</v>
      </c>
      <c r="O33" s="122">
        <f>IF(L33="OK",0,IF(Y33=0,"Higher","Lower"))</f>
        <v>0</v>
      </c>
      <c r="P33" s="158">
        <f t="shared" si="28"/>
        <v>0</v>
      </c>
      <c r="Q33" s="158">
        <f>IF($O33="Lower",IF(OR($AH31="&gt;",$AH32="&gt;"),"Yes","No"),0)</f>
        <v>0</v>
      </c>
      <c r="S33" s="159">
        <v>0</v>
      </c>
      <c r="T33" s="160">
        <v>0</v>
      </c>
      <c r="U33" s="161">
        <v>0</v>
      </c>
      <c r="V33" s="160">
        <v>0</v>
      </c>
      <c r="W33" s="162">
        <v>1</v>
      </c>
      <c r="X33" s="163">
        <v>0</v>
      </c>
      <c r="Y33" s="163">
        <v>0</v>
      </c>
      <c r="Z33" s="163" t="s">
        <v>463</v>
      </c>
      <c r="AA33" s="124">
        <f>E33-AB33</f>
        <v>22.025281100000029</v>
      </c>
      <c r="AB33" s="156">
        <v>787.28432099999998</v>
      </c>
      <c r="AC33" s="117">
        <f>INT(E33)</f>
        <v>809</v>
      </c>
      <c r="AD33" s="156">
        <v>796</v>
      </c>
      <c r="AE33" s="127" t="str">
        <f t="shared" si="29"/>
        <v>&gt;</v>
      </c>
      <c r="AF33" s="164">
        <v>280</v>
      </c>
      <c r="AG33" s="156">
        <v>267</v>
      </c>
      <c r="AH33" s="127" t="str">
        <f t="shared" si="30"/>
        <v>&gt;</v>
      </c>
      <c r="AI33" s="156">
        <v>5</v>
      </c>
      <c r="AJ33" s="156"/>
      <c r="AK33" s="127" t="b">
        <f>IF(ISBLANK(AV33),"N/A",C33=AV33)</f>
        <v>1</v>
      </c>
      <c r="AL33" s="128"/>
      <c r="AM33" s="129" t="b">
        <f>IF(ISBLANK(AN33),"N/A",C33=AN33)</f>
        <v>0</v>
      </c>
      <c r="AN33" s="130" t="s">
        <v>466</v>
      </c>
      <c r="AO33" s="113" t="s">
        <v>917</v>
      </c>
      <c r="AP33" s="131">
        <v>3</v>
      </c>
      <c r="AQ33" s="131" t="s">
        <v>918</v>
      </c>
      <c r="AR33" s="131" t="s">
        <v>63</v>
      </c>
      <c r="AS33" s="132">
        <v>806.28421399999991</v>
      </c>
      <c r="AU33" s="2">
        <v>3</v>
      </c>
      <c r="AV33" s="133" t="s">
        <v>83</v>
      </c>
      <c r="AW33" s="133" t="s">
        <v>85</v>
      </c>
      <c r="AX33" s="134">
        <v>810.29860210000004</v>
      </c>
      <c r="AY33" s="2" t="b">
        <f>AV33=C33</f>
        <v>1</v>
      </c>
    </row>
    <row r="34" spans="1:51" x14ac:dyDescent="0.2">
      <c r="A34" s="1" t="s">
        <v>465</v>
      </c>
      <c r="B34" s="3">
        <f>1+IF(I34&lt;I31,1,0)+IF(I34&lt;I32,1,0)+IF(I34&lt;I33,1,0)</f>
        <v>4</v>
      </c>
      <c r="C34" s="153" t="s">
        <v>67</v>
      </c>
      <c r="D34" s="154" t="s">
        <v>69</v>
      </c>
      <c r="E34" s="155">
        <v>805.31629180000004</v>
      </c>
      <c r="F34" s="116">
        <f>IF(I34=I33,"Joint",0)</f>
        <v>0</v>
      </c>
      <c r="G34" s="156">
        <v>5</v>
      </c>
      <c r="H34" s="118" t="str">
        <f t="shared" si="25"/>
        <v>OK</v>
      </c>
      <c r="I34" s="157">
        <v>805.31602999999996</v>
      </c>
      <c r="J34" s="118"/>
      <c r="K34" s="123"/>
      <c r="L34" s="123"/>
      <c r="M34" s="123"/>
      <c r="N34" s="123"/>
      <c r="O34" s="123"/>
      <c r="P34" s="123"/>
      <c r="Q34" s="123"/>
      <c r="S34" s="159">
        <v>0</v>
      </c>
      <c r="T34" s="160">
        <v>0</v>
      </c>
      <c r="U34" s="161">
        <v>0</v>
      </c>
      <c r="V34" s="160">
        <v>0</v>
      </c>
      <c r="W34" s="123"/>
      <c r="X34" s="163">
        <v>0</v>
      </c>
      <c r="Y34" s="163">
        <v>0</v>
      </c>
      <c r="Z34" s="163">
        <v>0</v>
      </c>
      <c r="AA34" s="123"/>
      <c r="AB34" s="156" t="s">
        <v>1169</v>
      </c>
      <c r="AC34" s="117">
        <f>INT(E34)</f>
        <v>805</v>
      </c>
      <c r="AD34" s="156" t="s">
        <v>1169</v>
      </c>
      <c r="AE34" s="127" t="str">
        <f t="shared" si="29"/>
        <v>&lt;</v>
      </c>
      <c r="AF34" s="164">
        <v>287</v>
      </c>
      <c r="AG34" s="156" t="s">
        <v>1169</v>
      </c>
      <c r="AH34" s="127" t="str">
        <f t="shared" si="30"/>
        <v>&lt;</v>
      </c>
      <c r="AI34" s="156" t="s">
        <v>1169</v>
      </c>
      <c r="AJ34" s="156"/>
      <c r="AK34" s="127" t="str">
        <f>IF(ISBLANK(AV34),"N/A",C34=AV34)</f>
        <v>N/A</v>
      </c>
      <c r="AL34" s="128"/>
      <c r="AM34" s="129" t="str">
        <f>IF(ISBLANK(AN34),"N/A",C34=AN34)</f>
        <v>N/A</v>
      </c>
      <c r="AN34" s="130"/>
      <c r="AO34" s="123"/>
      <c r="AP34" s="135"/>
      <c r="AQ34" s="135"/>
      <c r="AR34" s="135"/>
      <c r="AS34" s="136"/>
      <c r="AV34" s="137"/>
      <c r="AW34" s="137"/>
      <c r="AX34" s="138"/>
    </row>
    <row r="35" spans="1:51" x14ac:dyDescent="0.2"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S35" s="139"/>
      <c r="T35" s="139"/>
      <c r="U35" s="139"/>
      <c r="V35" s="139"/>
      <c r="W35" s="140"/>
      <c r="X35" s="140"/>
      <c r="Y35" s="140"/>
      <c r="Z35" s="140"/>
      <c r="AA35" s="14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13"/>
      <c r="AP35" s="143"/>
      <c r="AQ35" s="143"/>
      <c r="AR35" s="143"/>
      <c r="AS35" s="144"/>
      <c r="AV35" s="113"/>
      <c r="AW35" s="113"/>
      <c r="AX35" s="130"/>
    </row>
    <row r="36" spans="1:51" x14ac:dyDescent="0.2">
      <c r="A36" s="78"/>
      <c r="B36" s="110" t="s">
        <v>919</v>
      </c>
      <c r="C36" s="110"/>
      <c r="D36" s="110"/>
      <c r="E36" s="14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S36" s="146"/>
      <c r="T36" s="146"/>
      <c r="U36" s="146"/>
      <c r="V36" s="146"/>
      <c r="W36" s="147"/>
      <c r="X36" s="147"/>
      <c r="Y36" s="147"/>
      <c r="Z36" s="147"/>
      <c r="AA36" s="147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3"/>
      <c r="AP36" s="114" t="s">
        <v>919</v>
      </c>
      <c r="AQ36" s="114"/>
      <c r="AR36" s="114"/>
      <c r="AS36" s="150"/>
      <c r="AU36" s="2" t="s">
        <v>919</v>
      </c>
      <c r="AV36" s="151"/>
      <c r="AW36" s="151"/>
      <c r="AX36" s="152"/>
    </row>
    <row r="37" spans="1:51" x14ac:dyDescent="0.2">
      <c r="A37" s="2" t="s">
        <v>46</v>
      </c>
      <c r="B37" s="3">
        <v>1</v>
      </c>
      <c r="C37" s="153" t="s">
        <v>500</v>
      </c>
      <c r="D37" s="154" t="s">
        <v>102</v>
      </c>
      <c r="E37" s="155">
        <v>858.31872499999997</v>
      </c>
      <c r="F37" s="116">
        <f>IF(I37=I38,"Joint",0)</f>
        <v>0</v>
      </c>
      <c r="G37" s="156">
        <v>4</v>
      </c>
      <c r="H37" s="118" t="str">
        <f t="shared" ref="H37:H40" si="31">IF(AND(G37&gt;=H$4,C37&lt;&gt;"No match"),"OK","NO")</f>
        <v>OK</v>
      </c>
      <c r="I37" s="157">
        <v>858.31844999999998</v>
      </c>
      <c r="J37" s="118"/>
      <c r="K37" s="123"/>
      <c r="L37" s="121" t="str">
        <f>IF(C37="No match","N/A",IF(W37=1,"OK",IF(AO37="No qualifing runner","No prev","No")))</f>
        <v>OK</v>
      </c>
      <c r="M37" s="158">
        <f>IF(L37="No",IF(OR(P37="Yes",Q37="Yes"),"Yes","No"),0)</f>
        <v>0</v>
      </c>
      <c r="N37" s="158">
        <f>IF(AND(L37="No",M37="No"),"O/S",0)</f>
        <v>0</v>
      </c>
      <c r="O37" s="122">
        <f>IF(L37="OK",0,IF(X37=0,"Higher","Lower"))</f>
        <v>0</v>
      </c>
      <c r="P37" s="158">
        <f>IF($O37="Higher",IF($AH37="&gt;","Yes","No"),0)</f>
        <v>0</v>
      </c>
      <c r="Q37" s="123"/>
      <c r="S37" s="159">
        <v>0</v>
      </c>
      <c r="T37" s="160">
        <v>0</v>
      </c>
      <c r="U37" s="161">
        <v>0</v>
      </c>
      <c r="V37" s="160">
        <v>0</v>
      </c>
      <c r="W37" s="162">
        <v>1</v>
      </c>
      <c r="X37" s="163" t="s">
        <v>46</v>
      </c>
      <c r="Y37" s="163">
        <v>0</v>
      </c>
      <c r="Z37" s="163">
        <v>0</v>
      </c>
      <c r="AA37" s="124">
        <f>E37-AB37</f>
        <v>1.5899999999987813E-2</v>
      </c>
      <c r="AB37" s="156">
        <v>858.30282499999998</v>
      </c>
      <c r="AC37" s="117">
        <f>INT(E37)</f>
        <v>858</v>
      </c>
      <c r="AD37" s="156">
        <v>860</v>
      </c>
      <c r="AE37" s="127" t="str">
        <f>IF(AC37&gt;AD37,"&gt;",IF(AC37&lt;AD37,"&lt;","="))</f>
        <v>&lt;</v>
      </c>
      <c r="AF37" s="164">
        <v>0</v>
      </c>
      <c r="AG37" s="156">
        <v>287</v>
      </c>
      <c r="AH37" s="127" t="str">
        <f>IF(AF37=0,"N/A",IF(AF37&gt;AG37,"&gt;",IF(AF37&lt;AG37,"&lt;","=")))</f>
        <v>N/A</v>
      </c>
      <c r="AI37" s="156">
        <v>4</v>
      </c>
      <c r="AJ37" s="156"/>
      <c r="AK37" s="127" t="b">
        <f>IF(ISBLANK(AV37),"N/A",C37=AV37)</f>
        <v>1</v>
      </c>
      <c r="AL37" s="128"/>
      <c r="AM37" s="129" t="b">
        <f>IF(ISBLANK(AN37),"N/A",C37=AN37)</f>
        <v>1</v>
      </c>
      <c r="AN37" s="130" t="s">
        <v>500</v>
      </c>
      <c r="AO37" s="113" t="s">
        <v>500</v>
      </c>
      <c r="AP37" s="131">
        <v>1</v>
      </c>
      <c r="AQ37" s="131" t="s">
        <v>920</v>
      </c>
      <c r="AR37" s="131" t="s">
        <v>161</v>
      </c>
      <c r="AS37" s="132">
        <v>877.30787999999995</v>
      </c>
      <c r="AU37" s="2">
        <v>1</v>
      </c>
      <c r="AV37" s="133" t="s">
        <v>500</v>
      </c>
      <c r="AW37" s="133" t="s">
        <v>102</v>
      </c>
      <c r="AX37" s="134">
        <v>858.30242499999997</v>
      </c>
      <c r="AY37" s="2" t="b">
        <f>AV37=C37</f>
        <v>1</v>
      </c>
    </row>
    <row r="38" spans="1:51" x14ac:dyDescent="0.2">
      <c r="A38" s="2" t="s">
        <v>80</v>
      </c>
      <c r="B38" s="3">
        <f>1+IF(I38&lt;I37,1,0)</f>
        <v>2</v>
      </c>
      <c r="C38" s="153" t="s">
        <v>45</v>
      </c>
      <c r="D38" s="154" t="s">
        <v>42</v>
      </c>
      <c r="E38" s="155">
        <v>857.32537899999988</v>
      </c>
      <c r="F38" s="116">
        <f>IF(OR(I38=I39,I38=I37),"Joint",0)</f>
        <v>0</v>
      </c>
      <c r="G38" s="156">
        <v>4</v>
      </c>
      <c r="H38" s="118" t="str">
        <f t="shared" si="31"/>
        <v>OK</v>
      </c>
      <c r="I38" s="157">
        <v>857.32510000000002</v>
      </c>
      <c r="J38" s="118"/>
      <c r="K38" s="123"/>
      <c r="L38" s="121" t="str">
        <f>IF(C38="No match","N/A",IF(W38=1,"OK",IF(AO38="No qualifing runner","No prev","No")))</f>
        <v>No</v>
      </c>
      <c r="M38" s="158" t="str">
        <f t="shared" ref="M38:M39" si="32">IF(L38="No",IF(OR(P38="Yes",Q38="Yes"),"Yes","No"),0)</f>
        <v>Yes</v>
      </c>
      <c r="N38" s="158">
        <f t="shared" ref="N38:N39" si="33">IF(AND(L38="No",M38="No"),"O/S",0)</f>
        <v>0</v>
      </c>
      <c r="O38" s="122" t="str">
        <f>IF(L38="OK",0,IF(X38=0,"Higher","Lower"))</f>
        <v>Higher</v>
      </c>
      <c r="P38" s="158" t="str">
        <f>IF($O38="Higher",IF($AH38="&gt;","Yes","No"),0)</f>
        <v>Yes</v>
      </c>
      <c r="Q38" s="158">
        <f>IF($O38="Lower",IF($AH37="&gt;","Yes","No"),0)</f>
        <v>0</v>
      </c>
      <c r="S38" s="159">
        <v>0</v>
      </c>
      <c r="T38" s="160">
        <v>0</v>
      </c>
      <c r="U38" s="161">
        <v>0</v>
      </c>
      <c r="V38" s="160">
        <v>0</v>
      </c>
      <c r="W38" s="162">
        <v>0</v>
      </c>
      <c r="X38" s="163">
        <v>0</v>
      </c>
      <c r="Y38" s="163">
        <v>0</v>
      </c>
      <c r="Z38" s="163" t="s">
        <v>88</v>
      </c>
      <c r="AA38" s="124">
        <f>E38-AB38</f>
        <v>15.027688999999896</v>
      </c>
      <c r="AB38" s="156">
        <v>842.29768999999999</v>
      </c>
      <c r="AC38" s="117">
        <f>INT(E38)</f>
        <v>857</v>
      </c>
      <c r="AD38" s="156">
        <v>846</v>
      </c>
      <c r="AE38" s="127" t="str">
        <f t="shared" ref="AE38:AE40" si="34">IF(AC38&gt;AD38,"&gt;",IF(AC38&lt;AD38,"&lt;","="))</f>
        <v>&gt;</v>
      </c>
      <c r="AF38" s="164">
        <v>294</v>
      </c>
      <c r="AG38" s="156">
        <v>283</v>
      </c>
      <c r="AH38" s="127" t="str">
        <f t="shared" ref="AH38:AH40" si="35">IF(AF38=0,"N/A",IF(AF38&gt;AG38,"&gt;",IF(AF38&lt;AG38,"&lt;","=")))</f>
        <v>&gt;</v>
      </c>
      <c r="AI38" s="156">
        <v>4</v>
      </c>
      <c r="AJ38" s="156"/>
      <c r="AK38" s="127" t="b">
        <f>IF(ISBLANK(AV38),"N/A",C38=AV38)</f>
        <v>1</v>
      </c>
      <c r="AL38" s="128"/>
      <c r="AM38" s="129" t="b">
        <f>IF(ISBLANK(AN38),"N/A",C38=AN38)</f>
        <v>0</v>
      </c>
      <c r="AN38" s="130" t="s">
        <v>501</v>
      </c>
      <c r="AO38" s="113" t="s">
        <v>501</v>
      </c>
      <c r="AP38" s="131">
        <v>2</v>
      </c>
      <c r="AQ38" s="131" t="s">
        <v>921</v>
      </c>
      <c r="AR38" s="131" t="s">
        <v>49</v>
      </c>
      <c r="AS38" s="132">
        <v>871.30385799999999</v>
      </c>
      <c r="AU38" s="2">
        <v>2</v>
      </c>
      <c r="AV38" s="133" t="s">
        <v>45</v>
      </c>
      <c r="AW38" s="133" t="s">
        <v>42</v>
      </c>
      <c r="AX38" s="134">
        <v>857.30897899999991</v>
      </c>
      <c r="AY38" s="2" t="b">
        <f>AV38=C38</f>
        <v>1</v>
      </c>
    </row>
    <row r="39" spans="1:51" x14ac:dyDescent="0.2">
      <c r="A39" s="2" t="s">
        <v>88</v>
      </c>
      <c r="B39" s="3">
        <f>1+IF(I39&lt;I37,1,0)+IF(I39&lt;I38,1,0)</f>
        <v>3</v>
      </c>
      <c r="C39" s="153" t="s">
        <v>501</v>
      </c>
      <c r="D39" s="154" t="s">
        <v>19</v>
      </c>
      <c r="E39" s="155">
        <v>853.31660999999997</v>
      </c>
      <c r="F39" s="116">
        <f>IF(OR(I39=I40,I39=I38),"Joint",0)</f>
        <v>0</v>
      </c>
      <c r="G39" s="156">
        <v>4</v>
      </c>
      <c r="H39" s="118" t="str">
        <f t="shared" si="31"/>
        <v>OK</v>
      </c>
      <c r="I39" s="157">
        <v>853.31632999999999</v>
      </c>
      <c r="J39" s="118"/>
      <c r="K39" s="123"/>
      <c r="L39" s="121" t="str">
        <f>IF(C39="No match","N/A",IF(W39=1,"OK",IF(AO39="No qualifing runner","No prev","No")))</f>
        <v>No</v>
      </c>
      <c r="M39" s="158" t="str">
        <f t="shared" si="32"/>
        <v>Yes</v>
      </c>
      <c r="N39" s="158">
        <f t="shared" si="33"/>
        <v>0</v>
      </c>
      <c r="O39" s="122" t="str">
        <f>IF(L39="OK",0,IF(Y39=0,"Higher","Lower"))</f>
        <v>Lower</v>
      </c>
      <c r="P39" s="158">
        <f>IF($O39="Higher",IF($AH39="&gt;","Yes","No"),0)</f>
        <v>0</v>
      </c>
      <c r="Q39" s="158" t="str">
        <f>IF($O39="Lower",IF(OR($AH37="&gt;",$AH38="&gt;"),"Yes","No"),0)</f>
        <v>Yes</v>
      </c>
      <c r="S39" s="159">
        <v>0</v>
      </c>
      <c r="T39" s="160">
        <v>0</v>
      </c>
      <c r="U39" s="161">
        <v>0</v>
      </c>
      <c r="V39" s="160">
        <v>0</v>
      </c>
      <c r="W39" s="162">
        <v>0</v>
      </c>
      <c r="X39" s="163">
        <v>0</v>
      </c>
      <c r="Y39" s="163" t="s">
        <v>80</v>
      </c>
      <c r="Z39" s="163">
        <v>0</v>
      </c>
      <c r="AA39" s="124">
        <f>E39-AB39</f>
        <v>1.5999999999962711E-2</v>
      </c>
      <c r="AB39" s="156">
        <v>853.30061000000001</v>
      </c>
      <c r="AC39" s="117">
        <f>INT(E39)</f>
        <v>853</v>
      </c>
      <c r="AD39" s="156">
        <v>855</v>
      </c>
      <c r="AE39" s="127" t="str">
        <f t="shared" si="34"/>
        <v>&lt;</v>
      </c>
      <c r="AF39" s="164">
        <v>0</v>
      </c>
      <c r="AG39" s="156">
        <v>285</v>
      </c>
      <c r="AH39" s="127" t="str">
        <f t="shared" si="35"/>
        <v>N/A</v>
      </c>
      <c r="AI39" s="156">
        <v>4</v>
      </c>
      <c r="AJ39" s="156"/>
      <c r="AK39" s="127" t="b">
        <f>IF(ISBLANK(AV39),"N/A",C39=AV39)</f>
        <v>1</v>
      </c>
      <c r="AL39" s="128"/>
      <c r="AM39" s="129" t="b">
        <f>IF(ISBLANK(AN39),"N/A",C39=AN39)</f>
        <v>0</v>
      </c>
      <c r="AN39" s="130" t="s">
        <v>45</v>
      </c>
      <c r="AO39" s="113" t="s">
        <v>922</v>
      </c>
      <c r="AP39" s="131">
        <v>3</v>
      </c>
      <c r="AQ39" s="131" t="s">
        <v>923</v>
      </c>
      <c r="AR39" s="131" t="s">
        <v>102</v>
      </c>
      <c r="AS39" s="132">
        <v>820.28487599999994</v>
      </c>
      <c r="AU39" s="2">
        <v>3</v>
      </c>
      <c r="AV39" s="133" t="s">
        <v>501</v>
      </c>
      <c r="AW39" s="133" t="s">
        <v>19</v>
      </c>
      <c r="AX39" s="134">
        <v>853.30011000000002</v>
      </c>
      <c r="AY39" s="2" t="b">
        <f>AV39=C39</f>
        <v>1</v>
      </c>
    </row>
    <row r="40" spans="1:51" x14ac:dyDescent="0.2">
      <c r="A40" s="1" t="s">
        <v>503</v>
      </c>
      <c r="B40" s="3">
        <f>1+IF(I40&lt;I37,1,0)+IF(I40&lt;I38,1,0)+IF(I40&lt;I39,1,0)</f>
        <v>4</v>
      </c>
      <c r="C40" s="153" t="s">
        <v>502</v>
      </c>
      <c r="D40" s="154" t="s">
        <v>161</v>
      </c>
      <c r="E40" s="155">
        <v>825.31128000000001</v>
      </c>
      <c r="F40" s="116">
        <f>IF(I40=I39,"Joint",0)</f>
        <v>0</v>
      </c>
      <c r="G40" s="156">
        <v>3</v>
      </c>
      <c r="H40" s="118" t="str">
        <f t="shared" si="31"/>
        <v>OK</v>
      </c>
      <c r="I40" s="157">
        <v>825.3112799999999</v>
      </c>
      <c r="J40" s="118"/>
      <c r="K40" s="123"/>
      <c r="L40" s="123"/>
      <c r="M40" s="123"/>
      <c r="N40" s="123"/>
      <c r="O40" s="123"/>
      <c r="P40" s="123"/>
      <c r="Q40" s="123"/>
      <c r="S40" s="159">
        <v>0</v>
      </c>
      <c r="T40" s="160">
        <v>0</v>
      </c>
      <c r="U40" s="161">
        <v>0</v>
      </c>
      <c r="V40" s="160">
        <v>0</v>
      </c>
      <c r="W40" s="123"/>
      <c r="X40" s="163">
        <v>0</v>
      </c>
      <c r="Y40" s="163">
        <v>0</v>
      </c>
      <c r="Z40" s="163">
        <v>0</v>
      </c>
      <c r="AA40" s="123"/>
      <c r="AB40" s="156" t="s">
        <v>1169</v>
      </c>
      <c r="AC40" s="117">
        <f>INT(E40)</f>
        <v>825</v>
      </c>
      <c r="AD40" s="156" t="s">
        <v>1169</v>
      </c>
      <c r="AE40" s="127" t="str">
        <f t="shared" si="34"/>
        <v>&lt;</v>
      </c>
      <c r="AF40" s="164">
        <v>0</v>
      </c>
      <c r="AG40" s="156" t="s">
        <v>1169</v>
      </c>
      <c r="AH40" s="127" t="str">
        <f t="shared" si="35"/>
        <v>N/A</v>
      </c>
      <c r="AI40" s="156" t="s">
        <v>1169</v>
      </c>
      <c r="AJ40" s="156"/>
      <c r="AK40" s="127" t="str">
        <f>IF(ISBLANK(AV40),"N/A",C40=AV40)</f>
        <v>N/A</v>
      </c>
      <c r="AL40" s="128"/>
      <c r="AM40" s="129" t="str">
        <f>IF(ISBLANK(AN40),"N/A",C40=AN40)</f>
        <v>N/A</v>
      </c>
      <c r="AN40" s="130"/>
      <c r="AO40" s="123"/>
      <c r="AP40" s="135"/>
      <c r="AQ40" s="135"/>
      <c r="AR40" s="135"/>
      <c r="AS40" s="136"/>
      <c r="AV40" s="137"/>
      <c r="AW40" s="137"/>
      <c r="AX40" s="138"/>
    </row>
    <row r="41" spans="1:51" x14ac:dyDescent="0.2"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S41" s="139"/>
      <c r="T41" s="139"/>
      <c r="U41" s="139"/>
      <c r="V41" s="139"/>
      <c r="W41" s="140"/>
      <c r="X41" s="140"/>
      <c r="Y41" s="140"/>
      <c r="Z41" s="140"/>
      <c r="AA41" s="14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13"/>
      <c r="AP41" s="143"/>
      <c r="AQ41" s="143"/>
      <c r="AR41" s="143"/>
      <c r="AS41" s="144"/>
      <c r="AV41" s="113"/>
      <c r="AW41" s="113"/>
      <c r="AX41" s="130"/>
    </row>
    <row r="42" spans="1:51" x14ac:dyDescent="0.2">
      <c r="A42" s="78"/>
      <c r="B42" s="110" t="s">
        <v>924</v>
      </c>
      <c r="C42" s="110"/>
      <c r="D42" s="110"/>
      <c r="E42" s="145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S42" s="146"/>
      <c r="T42" s="146"/>
      <c r="U42" s="146"/>
      <c r="V42" s="146"/>
      <c r="W42" s="147"/>
      <c r="X42" s="147"/>
      <c r="Y42" s="147"/>
      <c r="Z42" s="147"/>
      <c r="AA42" s="147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13"/>
      <c r="AP42" s="114" t="s">
        <v>924</v>
      </c>
      <c r="AQ42" s="114"/>
      <c r="AR42" s="114"/>
      <c r="AS42" s="150"/>
      <c r="AU42" s="1" t="s">
        <v>924</v>
      </c>
      <c r="AV42" s="151"/>
      <c r="AW42" s="151"/>
      <c r="AX42" s="152"/>
    </row>
    <row r="43" spans="1:51" x14ac:dyDescent="0.2">
      <c r="A43" s="2" t="s">
        <v>536</v>
      </c>
      <c r="B43" s="3">
        <v>1</v>
      </c>
      <c r="C43" s="153" t="s">
        <v>86</v>
      </c>
      <c r="D43" s="154" t="s">
        <v>78</v>
      </c>
      <c r="E43" s="155">
        <v>765.30669959999989</v>
      </c>
      <c r="F43" s="116">
        <f>IF(I43=I44,"Joint",0)</f>
        <v>0</v>
      </c>
      <c r="G43" s="156">
        <v>5</v>
      </c>
      <c r="H43" s="118" t="str">
        <f t="shared" ref="H43:H46" si="36">IF(AND(G43&gt;=H$4,C43&lt;&gt;"No match"),"OK","NO")</f>
        <v>OK</v>
      </c>
      <c r="I43" s="157">
        <v>765.30645000000004</v>
      </c>
      <c r="J43" s="118"/>
      <c r="K43" s="123"/>
      <c r="L43" s="121" t="str">
        <f>IF(C43="No match","N/A",IF(W43=1,"OK",IF(AO43="No qualifing runner","No prev","No")))</f>
        <v>OK</v>
      </c>
      <c r="M43" s="158">
        <f>IF(L43="No",IF(OR(P43="Yes",Q43="Yes"),"Yes","No"),0)</f>
        <v>0</v>
      </c>
      <c r="N43" s="158">
        <f>IF(AND(L43="No",M43="No"),"O/S",0)</f>
        <v>0</v>
      </c>
      <c r="O43" s="122">
        <f>IF(L43="OK",0,IF(X43=0,"Higher","Lower"))</f>
        <v>0</v>
      </c>
      <c r="P43" s="158">
        <f>IF($O43="Higher",IF($AH43="&gt;","Yes","No"),0)</f>
        <v>0</v>
      </c>
      <c r="Q43" s="123"/>
      <c r="S43" s="159">
        <v>0</v>
      </c>
      <c r="T43" s="160">
        <v>0</v>
      </c>
      <c r="U43" s="161">
        <v>0</v>
      </c>
      <c r="V43" s="160">
        <v>0</v>
      </c>
      <c r="W43" s="162">
        <v>1</v>
      </c>
      <c r="X43" s="163" t="s">
        <v>536</v>
      </c>
      <c r="Y43" s="163" t="s">
        <v>537</v>
      </c>
      <c r="Z43" s="163" t="s">
        <v>538</v>
      </c>
      <c r="AA43" s="124">
        <f>E43-AB43</f>
        <v>52.051003599999945</v>
      </c>
      <c r="AB43" s="156">
        <v>713.25569599999994</v>
      </c>
      <c r="AC43" s="117">
        <f>INT(E43)</f>
        <v>765</v>
      </c>
      <c r="AD43" s="156">
        <v>737</v>
      </c>
      <c r="AE43" s="127" t="str">
        <f>IF(AC43&gt;AD43,"&gt;",IF(AC43&lt;AD43,"&lt;","="))</f>
        <v>&gt;</v>
      </c>
      <c r="AF43" s="164">
        <v>279</v>
      </c>
      <c r="AG43" s="156">
        <v>251</v>
      </c>
      <c r="AH43" s="127" t="str">
        <f>IF(AF43=0,"N/A",IF(AF43&gt;AG43,"&gt;",IF(AF43&lt;AG43,"&lt;","=")))</f>
        <v>&gt;</v>
      </c>
      <c r="AI43" s="156">
        <v>5</v>
      </c>
      <c r="AJ43" s="156"/>
      <c r="AK43" s="127" t="b">
        <f>IF(ISBLANK(AV43),"N/A",C43=AV43)</f>
        <v>1</v>
      </c>
      <c r="AL43" s="128"/>
      <c r="AM43" s="129" t="b">
        <f>IF(ISBLANK(AN43),"N/A",C43=AN43)</f>
        <v>0</v>
      </c>
      <c r="AN43" s="130" t="s">
        <v>539</v>
      </c>
      <c r="AO43" s="113" t="s">
        <v>925</v>
      </c>
      <c r="AP43" s="131">
        <v>1</v>
      </c>
      <c r="AQ43" s="131" t="s">
        <v>926</v>
      </c>
      <c r="AR43" s="131" t="s">
        <v>85</v>
      </c>
      <c r="AS43" s="132">
        <v>825.27928900000006</v>
      </c>
      <c r="AU43" s="2">
        <v>1</v>
      </c>
      <c r="AV43" s="133" t="s">
        <v>86</v>
      </c>
      <c r="AW43" s="133" t="s">
        <v>78</v>
      </c>
      <c r="AX43" s="134">
        <v>766.28589959999988</v>
      </c>
      <c r="AY43" s="2" t="b">
        <f>AV43=C43</f>
        <v>1</v>
      </c>
    </row>
    <row r="44" spans="1:51" x14ac:dyDescent="0.2">
      <c r="A44" s="2" t="s">
        <v>537</v>
      </c>
      <c r="B44" s="3">
        <f>1+IF(I44&lt;I43,1,0)</f>
        <v>2</v>
      </c>
      <c r="C44" s="153" t="s">
        <v>99</v>
      </c>
      <c r="D44" s="154" t="s">
        <v>69</v>
      </c>
      <c r="E44" s="155">
        <v>739.29991900000005</v>
      </c>
      <c r="F44" s="116">
        <f>IF(OR(I44=I45,I44=I43),"Joint",0)</f>
        <v>0</v>
      </c>
      <c r="G44" s="156">
        <v>4</v>
      </c>
      <c r="H44" s="118" t="str">
        <f t="shared" si="36"/>
        <v>OK</v>
      </c>
      <c r="I44" s="157">
        <v>739.29970999999989</v>
      </c>
      <c r="J44" s="118"/>
      <c r="K44" s="123"/>
      <c r="L44" s="121" t="str">
        <f>IF(C44="No match","N/A",IF(W44=1,"OK",IF(AO44="No qualifing runner","No prev","No")))</f>
        <v>No</v>
      </c>
      <c r="M44" s="158" t="str">
        <f t="shared" ref="M44:M45" si="37">IF(L44="No",IF(OR(P44="Yes",Q44="Yes"),"Yes","No"),0)</f>
        <v>Yes</v>
      </c>
      <c r="N44" s="158">
        <f t="shared" ref="N44:N45" si="38">IF(AND(L44="No",M44="No"),"O/S",0)</f>
        <v>0</v>
      </c>
      <c r="O44" s="122" t="str">
        <f>IF(L44="OK",0,IF(X44=0,"Higher","Lower"))</f>
        <v>Higher</v>
      </c>
      <c r="P44" s="158" t="str">
        <f t="shared" ref="P44:P45" si="39">IF($O44="Higher",IF($AH44="&gt;","Yes","No"),0)</f>
        <v>Yes</v>
      </c>
      <c r="Q44" s="158">
        <f>IF($O44="Lower",IF($AH43="&gt;","Yes","No"),0)</f>
        <v>0</v>
      </c>
      <c r="S44" s="159">
        <v>0</v>
      </c>
      <c r="T44" s="160">
        <v>0</v>
      </c>
      <c r="U44" s="161">
        <v>0</v>
      </c>
      <c r="V44" s="160">
        <v>0</v>
      </c>
      <c r="W44" s="162">
        <v>0</v>
      </c>
      <c r="X44" s="163">
        <v>0</v>
      </c>
      <c r="Y44" s="163">
        <v>0</v>
      </c>
      <c r="Z44" s="163" t="s">
        <v>538</v>
      </c>
      <c r="AA44" s="124">
        <f>E44-AB44</f>
        <v>64.0523290000001</v>
      </c>
      <c r="AB44" s="156">
        <v>675.24758999999995</v>
      </c>
      <c r="AC44" s="117">
        <f>INT(E44)</f>
        <v>739</v>
      </c>
      <c r="AD44" s="156">
        <v>711</v>
      </c>
      <c r="AE44" s="127" t="str">
        <f t="shared" ref="AE44:AE46" si="40">IF(AC44&gt;AD44,"&gt;",IF(AC44&lt;AD44,"&lt;","="))</f>
        <v>&gt;</v>
      </c>
      <c r="AF44" s="164">
        <v>273</v>
      </c>
      <c r="AG44" s="156">
        <v>245</v>
      </c>
      <c r="AH44" s="127" t="str">
        <f t="shared" ref="AH44:AH46" si="41">IF(AF44=0,"N/A",IF(AF44&gt;AG44,"&gt;",IF(AF44&lt;AG44,"&lt;","=")))</f>
        <v>&gt;</v>
      </c>
      <c r="AI44" s="156">
        <v>4</v>
      </c>
      <c r="AJ44" s="156"/>
      <c r="AK44" s="127" t="b">
        <f>IF(ISBLANK(AV44),"N/A",C44=AV44)</f>
        <v>1</v>
      </c>
      <c r="AL44" s="128"/>
      <c r="AM44" s="129" t="b">
        <f>IF(ISBLANK(AN44),"N/A",C44=AN44)</f>
        <v>0</v>
      </c>
      <c r="AN44" s="130" t="s">
        <v>86</v>
      </c>
      <c r="AO44" s="113" t="s">
        <v>925</v>
      </c>
      <c r="AP44" s="131">
        <v>2</v>
      </c>
      <c r="AQ44" s="131" t="s">
        <v>927</v>
      </c>
      <c r="AR44" s="131" t="s">
        <v>49</v>
      </c>
      <c r="AS44" s="132">
        <v>799.2781100000002</v>
      </c>
      <c r="AU44" s="2">
        <v>2</v>
      </c>
      <c r="AV44" s="133" t="s">
        <v>99</v>
      </c>
      <c r="AW44" s="133" t="s">
        <v>69</v>
      </c>
      <c r="AX44" s="134">
        <v>740.27901900000006</v>
      </c>
      <c r="AY44" s="2" t="b">
        <f>AV44=C44</f>
        <v>1</v>
      </c>
    </row>
    <row r="45" spans="1:51" x14ac:dyDescent="0.2">
      <c r="A45" s="2" t="s">
        <v>538</v>
      </c>
      <c r="B45" s="3">
        <f>1+IF(I45&lt;I43,1,0)+IF(I45&lt;I44,1,0)</f>
        <v>3</v>
      </c>
      <c r="C45" s="153" t="s">
        <v>109</v>
      </c>
      <c r="D45" s="154" t="s">
        <v>52</v>
      </c>
      <c r="E45" s="155">
        <v>736.29560499999991</v>
      </c>
      <c r="F45" s="116">
        <f>IF(OR(I45=I46,I45=I44),"Joint",0)</f>
        <v>0</v>
      </c>
      <c r="G45" s="156">
        <v>5</v>
      </c>
      <c r="H45" s="118" t="str">
        <f t="shared" si="36"/>
        <v>OK</v>
      </c>
      <c r="I45" s="157">
        <v>736.29535999999996</v>
      </c>
      <c r="J45" s="118"/>
      <c r="K45" s="123"/>
      <c r="L45" s="121" t="str">
        <f>IF(C45="No match","N/A",IF(W45=1,"OK",IF(AO45="No qualifing runner","No prev","No")))</f>
        <v>OK</v>
      </c>
      <c r="M45" s="158">
        <f t="shared" si="37"/>
        <v>0</v>
      </c>
      <c r="N45" s="158">
        <f t="shared" si="38"/>
        <v>0</v>
      </c>
      <c r="O45" s="122">
        <f>IF(L45="OK",0,IF(Y45=0,"Higher","Lower"))</f>
        <v>0</v>
      </c>
      <c r="P45" s="158">
        <f t="shared" si="39"/>
        <v>0</v>
      </c>
      <c r="Q45" s="158">
        <f>IF($O45="Lower",IF(OR($AH43="&gt;",$AH44="&gt;"),"Yes","No"),0)</f>
        <v>0</v>
      </c>
      <c r="S45" s="159">
        <v>0</v>
      </c>
      <c r="T45" s="160">
        <v>0</v>
      </c>
      <c r="U45" s="161">
        <v>0</v>
      </c>
      <c r="V45" s="160">
        <v>0</v>
      </c>
      <c r="W45" s="162">
        <v>1</v>
      </c>
      <c r="X45" s="163">
        <v>0</v>
      </c>
      <c r="Y45" s="163">
        <v>0</v>
      </c>
      <c r="Z45" s="163" t="s">
        <v>538</v>
      </c>
      <c r="AA45" s="124">
        <f>E45-AB45</f>
        <v>45.050954999999817</v>
      </c>
      <c r="AB45" s="156">
        <v>691.24465000000009</v>
      </c>
      <c r="AC45" s="117">
        <f>INT(E45)</f>
        <v>736</v>
      </c>
      <c r="AD45" s="156">
        <v>708</v>
      </c>
      <c r="AE45" s="127" t="str">
        <f t="shared" si="40"/>
        <v>&gt;</v>
      </c>
      <c r="AF45" s="164">
        <v>269</v>
      </c>
      <c r="AG45" s="156">
        <v>241</v>
      </c>
      <c r="AH45" s="127" t="str">
        <f t="shared" si="41"/>
        <v>&gt;</v>
      </c>
      <c r="AI45" s="156">
        <v>5</v>
      </c>
      <c r="AJ45" s="156"/>
      <c r="AK45" s="127" t="b">
        <f>IF(ISBLANK(AV45),"N/A",C45=AV45)</f>
        <v>1</v>
      </c>
      <c r="AL45" s="128"/>
      <c r="AM45" s="129" t="b">
        <f>IF(ISBLANK(AN45),"N/A",C45=AN45)</f>
        <v>1</v>
      </c>
      <c r="AN45" s="130" t="s">
        <v>109</v>
      </c>
      <c r="AO45" s="113" t="s">
        <v>928</v>
      </c>
      <c r="AP45" s="131">
        <v>3</v>
      </c>
      <c r="AQ45" s="131" t="s">
        <v>929</v>
      </c>
      <c r="AR45" s="131" t="s">
        <v>52</v>
      </c>
      <c r="AS45" s="132">
        <v>787.26842699999997</v>
      </c>
      <c r="AU45" s="2">
        <v>3</v>
      </c>
      <c r="AV45" s="133" t="s">
        <v>109</v>
      </c>
      <c r="AW45" s="133" t="s">
        <v>52</v>
      </c>
      <c r="AX45" s="134">
        <v>737.27460499999984</v>
      </c>
      <c r="AY45" s="2" t="b">
        <f>AV45=C45</f>
        <v>1</v>
      </c>
    </row>
    <row r="46" spans="1:51" x14ac:dyDescent="0.2">
      <c r="A46" s="1" t="s">
        <v>540</v>
      </c>
      <c r="B46" s="3">
        <f>1+IF(I46&lt;I43,1,0)+IF(I46&lt;I44,1,0)+IF(I46&lt;I45,1,0)</f>
        <v>4</v>
      </c>
      <c r="C46" s="153" t="s">
        <v>539</v>
      </c>
      <c r="D46" s="154" t="s">
        <v>85</v>
      </c>
      <c r="E46" s="155">
        <v>720.27359999999999</v>
      </c>
      <c r="F46" s="116">
        <f>IF(I46=I45,"Joint",0)</f>
        <v>0</v>
      </c>
      <c r="G46" s="156">
        <v>3</v>
      </c>
      <c r="H46" s="118" t="str">
        <f t="shared" si="36"/>
        <v>OK</v>
      </c>
      <c r="I46" s="157">
        <v>720.27359999999999</v>
      </c>
      <c r="J46" s="118"/>
      <c r="K46" s="123"/>
      <c r="L46" s="123"/>
      <c r="M46" s="123"/>
      <c r="N46" s="123"/>
      <c r="O46" s="123"/>
      <c r="P46" s="123"/>
      <c r="Q46" s="123"/>
      <c r="S46" s="159">
        <v>0</v>
      </c>
      <c r="T46" s="160">
        <v>0</v>
      </c>
      <c r="U46" s="161">
        <v>0</v>
      </c>
      <c r="V46" s="160">
        <v>0</v>
      </c>
      <c r="W46" s="123"/>
      <c r="X46" s="163" t="s">
        <v>536</v>
      </c>
      <c r="Y46" s="163" t="s">
        <v>537</v>
      </c>
      <c r="Z46" s="163" t="s">
        <v>538</v>
      </c>
      <c r="AA46" s="123"/>
      <c r="AB46" s="156" t="s">
        <v>1169</v>
      </c>
      <c r="AC46" s="117">
        <f>INT(E46)</f>
        <v>720</v>
      </c>
      <c r="AD46" s="156" t="s">
        <v>1169</v>
      </c>
      <c r="AE46" s="127" t="str">
        <f t="shared" si="40"/>
        <v>&lt;</v>
      </c>
      <c r="AF46" s="164">
        <v>0</v>
      </c>
      <c r="AG46" s="156" t="s">
        <v>1169</v>
      </c>
      <c r="AH46" s="127" t="str">
        <f t="shared" si="41"/>
        <v>N/A</v>
      </c>
      <c r="AI46" s="156" t="s">
        <v>1169</v>
      </c>
      <c r="AJ46" s="156"/>
      <c r="AK46" s="127" t="str">
        <f>IF(ISBLANK(AV46),"N/A",C46=AV46)</f>
        <v>N/A</v>
      </c>
      <c r="AL46" s="128"/>
      <c r="AM46" s="129" t="str">
        <f>IF(ISBLANK(AN46),"N/A",C46=AN46)</f>
        <v>N/A</v>
      </c>
      <c r="AN46" s="130"/>
      <c r="AO46" s="123"/>
      <c r="AP46" s="135"/>
      <c r="AQ46" s="135"/>
      <c r="AR46" s="135"/>
      <c r="AS46" s="136"/>
      <c r="AV46" s="137"/>
      <c r="AW46" s="137"/>
      <c r="AX46" s="138"/>
    </row>
    <row r="47" spans="1:51" x14ac:dyDescent="0.2">
      <c r="A47" s="7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S47" s="139"/>
      <c r="T47" s="139"/>
      <c r="U47" s="139"/>
      <c r="V47" s="139"/>
      <c r="W47" s="140"/>
      <c r="X47" s="140"/>
      <c r="Y47" s="140"/>
      <c r="Z47" s="140"/>
      <c r="AA47" s="14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13"/>
      <c r="AP47" s="143"/>
      <c r="AQ47" s="143"/>
      <c r="AR47" s="143"/>
      <c r="AS47" s="144"/>
      <c r="AV47" s="113"/>
      <c r="AW47" s="113"/>
      <c r="AX47" s="130"/>
    </row>
    <row r="48" spans="1:51" x14ac:dyDescent="0.2">
      <c r="A48" s="78"/>
      <c r="B48" s="110" t="s">
        <v>930</v>
      </c>
      <c r="C48" s="110"/>
      <c r="D48" s="110"/>
      <c r="E48" s="145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S48" s="146"/>
      <c r="T48" s="146"/>
      <c r="U48" s="146"/>
      <c r="V48" s="146"/>
      <c r="W48" s="147"/>
      <c r="X48" s="147"/>
      <c r="Y48" s="147"/>
      <c r="Z48" s="147"/>
      <c r="AA48" s="147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3"/>
      <c r="AP48" s="114" t="s">
        <v>930</v>
      </c>
      <c r="AQ48" s="114"/>
      <c r="AR48" s="114"/>
      <c r="AS48" s="150"/>
      <c r="AU48" s="2" t="s">
        <v>930</v>
      </c>
      <c r="AV48" s="151"/>
      <c r="AW48" s="151"/>
      <c r="AX48" s="152"/>
    </row>
    <row r="49" spans="1:51" x14ac:dyDescent="0.2">
      <c r="A49" s="2" t="s">
        <v>73</v>
      </c>
      <c r="B49" s="3">
        <v>1</v>
      </c>
      <c r="C49" s="153" t="s">
        <v>567</v>
      </c>
      <c r="D49" s="154" t="s">
        <v>49</v>
      </c>
      <c r="E49" s="155">
        <v>841.31395999999995</v>
      </c>
      <c r="F49" s="116">
        <f>IF(I49=I50,"Joint",0)</f>
        <v>0</v>
      </c>
      <c r="G49" s="156">
        <v>3</v>
      </c>
      <c r="H49" s="118" t="str">
        <f t="shared" ref="H49:H52" si="42">IF(AND(G49&gt;=H$4,C49&lt;&gt;"No match"),"OK","NO")</f>
        <v>OK</v>
      </c>
      <c r="I49" s="157">
        <v>841.31395999999995</v>
      </c>
      <c r="J49" s="118"/>
      <c r="K49" s="123"/>
      <c r="L49" s="121" t="str">
        <f>IF(C49="No match","N/A",IF(W49=1,"OK",IF(AO49="No qualifing runner","No prev","No")))</f>
        <v>OK</v>
      </c>
      <c r="M49" s="158">
        <f>IF(L49="No",IF(OR(P49="Yes",Q49="Yes"),"Yes","No"),0)</f>
        <v>0</v>
      </c>
      <c r="N49" s="158">
        <f>IF(AND(L49="No",M49="No"),"O/S",0)</f>
        <v>0</v>
      </c>
      <c r="O49" s="122">
        <f>IF(L49="OK",0,IF(X49=0,"Higher","Lower"))</f>
        <v>0</v>
      </c>
      <c r="P49" s="158">
        <f>IF($O49="Higher",IF($AH49="&gt;","Yes","No"),0)</f>
        <v>0</v>
      </c>
      <c r="Q49" s="123"/>
      <c r="S49" s="159">
        <v>0</v>
      </c>
      <c r="T49" s="160">
        <v>0</v>
      </c>
      <c r="U49" s="161">
        <v>0</v>
      </c>
      <c r="V49" s="160">
        <v>0</v>
      </c>
      <c r="W49" s="162">
        <v>1</v>
      </c>
      <c r="X49" s="163" t="s">
        <v>73</v>
      </c>
      <c r="Y49" s="163">
        <v>0</v>
      </c>
      <c r="Z49" s="163">
        <v>0</v>
      </c>
      <c r="AA49" s="124">
        <f>E49-AB49</f>
        <v>2.5999999999953616E-2</v>
      </c>
      <c r="AB49" s="156">
        <v>841.28796</v>
      </c>
      <c r="AC49" s="117">
        <f>INT(E49)</f>
        <v>841</v>
      </c>
      <c r="AD49" s="156">
        <v>848</v>
      </c>
      <c r="AE49" s="127" t="str">
        <f>IF(AC49&gt;AD49,"&gt;",IF(AC49&lt;AD49,"&lt;","="))</f>
        <v>&lt;</v>
      </c>
      <c r="AF49" s="164">
        <v>0</v>
      </c>
      <c r="AG49" s="156">
        <v>283</v>
      </c>
      <c r="AH49" s="127" t="str">
        <f>IF(AF49=0,"N/A",IF(AF49&gt;AG49,"&gt;",IF(AF49&lt;AG49,"&lt;","=")))</f>
        <v>N/A</v>
      </c>
      <c r="AI49" s="156">
        <v>3</v>
      </c>
      <c r="AJ49" s="156"/>
      <c r="AK49" s="127" t="b">
        <f>IF(ISBLANK(AV49),"N/A",C49=AV49)</f>
        <v>1</v>
      </c>
      <c r="AL49" s="128"/>
      <c r="AM49" s="129" t="b">
        <f>IF(ISBLANK(AN49),"N/A",C49=AN49)</f>
        <v>1</v>
      </c>
      <c r="AN49" s="130" t="s">
        <v>567</v>
      </c>
      <c r="AO49" s="113" t="s">
        <v>567</v>
      </c>
      <c r="AP49" s="131">
        <v>1</v>
      </c>
      <c r="AQ49" s="131" t="s">
        <v>931</v>
      </c>
      <c r="AR49" s="131" t="s">
        <v>49</v>
      </c>
      <c r="AS49" s="132">
        <v>815.27304000000004</v>
      </c>
      <c r="AU49" s="2">
        <v>1</v>
      </c>
      <c r="AV49" s="133" t="s">
        <v>567</v>
      </c>
      <c r="AW49" s="133" t="s">
        <v>49</v>
      </c>
      <c r="AX49" s="134">
        <v>841.28706</v>
      </c>
      <c r="AY49" s="2" t="b">
        <f>AV49=C49</f>
        <v>1</v>
      </c>
    </row>
    <row r="50" spans="1:51" x14ac:dyDescent="0.2">
      <c r="A50" s="2" t="s">
        <v>111</v>
      </c>
      <c r="B50" s="3">
        <f>1+IF(I50&lt;I49,1,0)</f>
        <v>2</v>
      </c>
      <c r="C50" s="153" t="s">
        <v>71</v>
      </c>
      <c r="D50" s="154" t="s">
        <v>52</v>
      </c>
      <c r="E50" s="155">
        <v>809.31509000000005</v>
      </c>
      <c r="F50" s="116">
        <f>IF(OR(I50=I51,I50=I49),"Joint",0)</f>
        <v>0</v>
      </c>
      <c r="G50" s="156">
        <v>5</v>
      </c>
      <c r="H50" s="118" t="str">
        <f t="shared" si="42"/>
        <v>OK</v>
      </c>
      <c r="I50" s="157">
        <v>809.31480999999997</v>
      </c>
      <c r="J50" s="118"/>
      <c r="K50" s="123"/>
      <c r="L50" s="121" t="str">
        <f>IF(C50="No match","N/A",IF(W50=1,"OK",IF(AO50="No qualifing runner","No prev","No")))</f>
        <v>OK</v>
      </c>
      <c r="M50" s="158">
        <f t="shared" ref="M50:M51" si="43">IF(L50="No",IF(OR(P50="Yes",Q50="Yes"),"Yes","No"),0)</f>
        <v>0</v>
      </c>
      <c r="N50" s="158">
        <f t="shared" ref="N50:N51" si="44">IF(AND(L50="No",M50="No"),"O/S",0)</f>
        <v>0</v>
      </c>
      <c r="O50" s="122">
        <f>IF(L50="OK",0,IF(X50=0,"Higher","Lower"))</f>
        <v>0</v>
      </c>
      <c r="P50" s="158">
        <f t="shared" ref="P50:P51" si="45">IF($O50="Higher",IF($AH50="&gt;","Yes","No"),0)</f>
        <v>0</v>
      </c>
      <c r="Q50" s="158">
        <f>IF($O50="Lower",IF($AH49="&gt;","Yes","No"),0)</f>
        <v>0</v>
      </c>
      <c r="S50" s="159">
        <v>0</v>
      </c>
      <c r="T50" s="160">
        <v>0</v>
      </c>
      <c r="U50" s="161">
        <v>0</v>
      </c>
      <c r="V50" s="160">
        <v>0</v>
      </c>
      <c r="W50" s="162">
        <v>1</v>
      </c>
      <c r="X50" s="163">
        <v>0</v>
      </c>
      <c r="Y50" s="163" t="s">
        <v>111</v>
      </c>
      <c r="Z50" s="163">
        <v>0</v>
      </c>
      <c r="AA50" s="124">
        <f>E50-AB50</f>
        <v>30.050290000000132</v>
      </c>
      <c r="AB50" s="156">
        <v>779.26479999999992</v>
      </c>
      <c r="AC50" s="117">
        <f>INT(E50)</f>
        <v>809</v>
      </c>
      <c r="AD50" s="156">
        <v>785</v>
      </c>
      <c r="AE50" s="127" t="str">
        <f t="shared" ref="AE50:AE52" si="46">IF(AC50&gt;AD50,"&gt;",IF(AC50&lt;AD50,"&lt;","="))</f>
        <v>&gt;</v>
      </c>
      <c r="AF50" s="164">
        <v>286</v>
      </c>
      <c r="AG50" s="156">
        <v>262</v>
      </c>
      <c r="AH50" s="127" t="str">
        <f t="shared" ref="AH50:AH52" si="47">IF(AF50=0,"N/A",IF(AF50&gt;AG50,"&gt;",IF(AF50&lt;AG50,"&lt;","=")))</f>
        <v>&gt;</v>
      </c>
      <c r="AI50" s="156">
        <v>5</v>
      </c>
      <c r="AJ50" s="156"/>
      <c r="AK50" s="127" t="b">
        <f>IF(ISBLANK(AV50),"N/A",C50=AV50)</f>
        <v>1</v>
      </c>
      <c r="AL50" s="128"/>
      <c r="AM50" s="129" t="b">
        <f>IF(ISBLANK(AN50),"N/A",C50=AN50)</f>
        <v>1</v>
      </c>
      <c r="AN50" s="130" t="s">
        <v>71</v>
      </c>
      <c r="AO50" s="113" t="s">
        <v>71</v>
      </c>
      <c r="AP50" s="131">
        <v>2</v>
      </c>
      <c r="AQ50" s="131" t="s">
        <v>932</v>
      </c>
      <c r="AR50" s="131" t="s">
        <v>52</v>
      </c>
      <c r="AS50" s="132">
        <v>790.25936679999995</v>
      </c>
      <c r="AU50" s="2">
        <v>2</v>
      </c>
      <c r="AV50" s="133" t="s">
        <v>71</v>
      </c>
      <c r="AW50" s="133" t="s">
        <v>52</v>
      </c>
      <c r="AX50" s="134">
        <v>810.2890900000001</v>
      </c>
      <c r="AY50" s="2" t="b">
        <f>AV50=C50</f>
        <v>1</v>
      </c>
    </row>
    <row r="51" spans="1:51" x14ac:dyDescent="0.2">
      <c r="A51" s="2" t="s">
        <v>569</v>
      </c>
      <c r="B51" s="3">
        <f>1+IF(I51&lt;I49,1,0)+IF(I51&lt;I50,1,0)</f>
        <v>3</v>
      </c>
      <c r="C51" s="153" t="s">
        <v>568</v>
      </c>
      <c r="D51" s="154" t="s">
        <v>161</v>
      </c>
      <c r="E51" s="155">
        <v>750.28632000000005</v>
      </c>
      <c r="F51" s="116">
        <f>IF(OR(I51=I52,I51=I50),"Joint",0)</f>
        <v>0</v>
      </c>
      <c r="G51" s="156">
        <v>3</v>
      </c>
      <c r="H51" s="118" t="str">
        <f t="shared" si="42"/>
        <v>OK</v>
      </c>
      <c r="I51" s="157">
        <v>750.28631999999993</v>
      </c>
      <c r="J51" s="118"/>
      <c r="K51" s="123"/>
      <c r="L51" s="121" t="str">
        <f>IF(C51="No match","N/A",IF(W51=1,"OK",IF(AO51="No qualifing runner","No prev","No")))</f>
        <v>OK</v>
      </c>
      <c r="M51" s="158">
        <f t="shared" si="43"/>
        <v>0</v>
      </c>
      <c r="N51" s="158">
        <f t="shared" si="44"/>
        <v>0</v>
      </c>
      <c r="O51" s="122">
        <f>IF(L51="OK",0,IF(Y51=0,"Higher","Lower"))</f>
        <v>0</v>
      </c>
      <c r="P51" s="158">
        <f t="shared" si="45"/>
        <v>0</v>
      </c>
      <c r="Q51" s="158">
        <f>IF($O51="Lower",IF(OR($AH49="&gt;",$AH50="&gt;"),"Yes","No"),0)</f>
        <v>0</v>
      </c>
      <c r="S51" s="159">
        <v>0</v>
      </c>
      <c r="T51" s="160">
        <v>0</v>
      </c>
      <c r="U51" s="161">
        <v>0</v>
      </c>
      <c r="V51" s="160">
        <v>0</v>
      </c>
      <c r="W51" s="162">
        <v>1</v>
      </c>
      <c r="X51" s="163">
        <v>0</v>
      </c>
      <c r="Y51" s="163">
        <v>0</v>
      </c>
      <c r="Z51" s="163" t="s">
        <v>569</v>
      </c>
      <c r="AA51" s="124">
        <f>E51-AB51</f>
        <v>2.6200000000017099E-2</v>
      </c>
      <c r="AB51" s="156">
        <v>750.26012000000003</v>
      </c>
      <c r="AC51" s="117">
        <f>INT(E51)</f>
        <v>750</v>
      </c>
      <c r="AD51" s="156">
        <v>767</v>
      </c>
      <c r="AE51" s="127" t="str">
        <f t="shared" si="46"/>
        <v>&lt;</v>
      </c>
      <c r="AF51" s="164">
        <v>0</v>
      </c>
      <c r="AG51" s="156">
        <v>259</v>
      </c>
      <c r="AH51" s="127" t="str">
        <f t="shared" si="47"/>
        <v>N/A</v>
      </c>
      <c r="AI51" s="156">
        <v>3</v>
      </c>
      <c r="AJ51" s="156"/>
      <c r="AK51" s="127" t="b">
        <f>IF(ISBLANK(AV51),"N/A",C51=AV51)</f>
        <v>1</v>
      </c>
      <c r="AL51" s="128"/>
      <c r="AM51" s="129" t="b">
        <f>IF(ISBLANK(AN51),"N/A",C51=AN51)</f>
        <v>1</v>
      </c>
      <c r="AN51" s="130" t="s">
        <v>568</v>
      </c>
      <c r="AO51" s="113" t="s">
        <v>933</v>
      </c>
      <c r="AP51" s="131">
        <v>3</v>
      </c>
      <c r="AQ51" s="131" t="s">
        <v>934</v>
      </c>
      <c r="AR51" s="131" t="s">
        <v>42</v>
      </c>
      <c r="AS51" s="132">
        <v>777.25901999999996</v>
      </c>
      <c r="AU51" s="2">
        <v>3</v>
      </c>
      <c r="AV51" s="133" t="s">
        <v>568</v>
      </c>
      <c r="AW51" s="133" t="s">
        <v>161</v>
      </c>
      <c r="AX51" s="134">
        <v>750.25922000000003</v>
      </c>
      <c r="AY51" s="2" t="b">
        <f>AV51=C51</f>
        <v>1</v>
      </c>
    </row>
    <row r="52" spans="1:51" x14ac:dyDescent="0.2">
      <c r="A52" s="1" t="s">
        <v>571</v>
      </c>
      <c r="B52" s="3">
        <f>1+IF(I52&lt;I49,1,0)+IF(I52&lt;I50,1,0)+IF(I52&lt;I51,1,0)</f>
        <v>4</v>
      </c>
      <c r="C52" s="153" t="s">
        <v>570</v>
      </c>
      <c r="D52" s="154" t="s">
        <v>49</v>
      </c>
      <c r="E52" s="155">
        <v>744.28234500000008</v>
      </c>
      <c r="F52" s="116">
        <f>IF(I52=I51,"Joint",0)</f>
        <v>0</v>
      </c>
      <c r="G52" s="156">
        <v>4</v>
      </c>
      <c r="H52" s="118" t="str">
        <f t="shared" si="42"/>
        <v>OK</v>
      </c>
      <c r="I52" s="157">
        <v>744.28211999999996</v>
      </c>
      <c r="J52" s="118"/>
      <c r="K52" s="123"/>
      <c r="L52" s="123"/>
      <c r="M52" s="123"/>
      <c r="N52" s="123"/>
      <c r="O52" s="123"/>
      <c r="P52" s="123"/>
      <c r="Q52" s="123"/>
      <c r="S52" s="159">
        <v>0</v>
      </c>
      <c r="T52" s="160">
        <v>0</v>
      </c>
      <c r="U52" s="161">
        <v>0</v>
      </c>
      <c r="V52" s="160">
        <v>0</v>
      </c>
      <c r="W52" s="123"/>
      <c r="X52" s="163">
        <v>0</v>
      </c>
      <c r="Y52" s="163">
        <v>0</v>
      </c>
      <c r="Z52" s="163" t="s">
        <v>569</v>
      </c>
      <c r="AA52" s="123"/>
      <c r="AB52" s="156" t="s">
        <v>1169</v>
      </c>
      <c r="AC52" s="117">
        <f>INT(E52)</f>
        <v>744</v>
      </c>
      <c r="AD52" s="156" t="s">
        <v>1169</v>
      </c>
      <c r="AE52" s="127" t="str">
        <f t="shared" si="46"/>
        <v>&lt;</v>
      </c>
      <c r="AF52" s="164">
        <v>0</v>
      </c>
      <c r="AG52" s="156" t="s">
        <v>1169</v>
      </c>
      <c r="AH52" s="127" t="str">
        <f t="shared" si="47"/>
        <v>N/A</v>
      </c>
      <c r="AI52" s="156" t="s">
        <v>1169</v>
      </c>
      <c r="AJ52" s="156"/>
      <c r="AK52" s="127" t="str">
        <f>IF(ISBLANK(AV52),"N/A",C52=AV52)</f>
        <v>N/A</v>
      </c>
      <c r="AL52" s="128"/>
      <c r="AM52" s="129" t="str">
        <f>IF(ISBLANK(AN52),"N/A",C52=AN52)</f>
        <v>N/A</v>
      </c>
      <c r="AN52" s="130"/>
      <c r="AO52" s="123"/>
      <c r="AP52" s="135"/>
      <c r="AQ52" s="135"/>
      <c r="AR52" s="135"/>
      <c r="AS52" s="136"/>
      <c r="AV52" s="137"/>
      <c r="AW52" s="137"/>
      <c r="AX52" s="138"/>
    </row>
    <row r="53" spans="1:51" x14ac:dyDescent="0.2"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S53" s="139"/>
      <c r="T53" s="139"/>
      <c r="U53" s="139"/>
      <c r="V53" s="139"/>
      <c r="W53" s="140"/>
      <c r="X53" s="140"/>
      <c r="Y53" s="140"/>
      <c r="Z53" s="140"/>
      <c r="AA53" s="14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13"/>
      <c r="AP53" s="143"/>
      <c r="AQ53" s="143"/>
      <c r="AR53" s="143"/>
      <c r="AS53" s="144"/>
      <c r="AV53" s="113"/>
      <c r="AW53" s="113"/>
      <c r="AX53" s="130"/>
    </row>
    <row r="54" spans="1:51" x14ac:dyDescent="0.2">
      <c r="A54" s="78"/>
      <c r="B54" s="110" t="s">
        <v>935</v>
      </c>
      <c r="C54" s="110"/>
      <c r="D54" s="110"/>
      <c r="E54" s="145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S54" s="146"/>
      <c r="T54" s="146"/>
      <c r="U54" s="146"/>
      <c r="V54" s="146"/>
      <c r="W54" s="147"/>
      <c r="X54" s="147"/>
      <c r="Y54" s="147"/>
      <c r="Z54" s="147"/>
      <c r="AA54" s="147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3"/>
      <c r="AP54" s="114" t="s">
        <v>935</v>
      </c>
      <c r="AQ54" s="114"/>
      <c r="AR54" s="114"/>
      <c r="AS54" s="150"/>
      <c r="AU54" s="2" t="s">
        <v>935</v>
      </c>
      <c r="AV54" s="151"/>
      <c r="AW54" s="151"/>
      <c r="AX54" s="152"/>
    </row>
    <row r="55" spans="1:51" x14ac:dyDescent="0.2">
      <c r="A55" s="2" t="s">
        <v>597</v>
      </c>
      <c r="B55" s="3">
        <v>1</v>
      </c>
      <c r="C55" s="153" t="s">
        <v>145</v>
      </c>
      <c r="D55" s="154" t="s">
        <v>63</v>
      </c>
      <c r="E55" s="155">
        <v>674.28286000000003</v>
      </c>
      <c r="F55" s="116">
        <f>IF(I55=I56,"Joint",0)</f>
        <v>0</v>
      </c>
      <c r="G55" s="156">
        <v>3</v>
      </c>
      <c r="H55" s="118" t="str">
        <f t="shared" ref="H55:H58" si="48">IF(AND(G55&gt;=H$4,C55&lt;&gt;"No match"),"OK","NO")</f>
        <v>OK</v>
      </c>
      <c r="I55" s="157">
        <v>674.28286000000003</v>
      </c>
      <c r="J55" s="118"/>
      <c r="K55" s="123"/>
      <c r="L55" s="121" t="str">
        <f>IF(C55="No match","N/A",IF(W55=1,"OK",IF(AO55="No qualifing runner","No prev","No")))</f>
        <v>OK</v>
      </c>
      <c r="M55" s="158">
        <f>IF(L55="No",IF(OR(P55="Yes",Q55="Yes"),"Yes","No"),0)</f>
        <v>0</v>
      </c>
      <c r="N55" s="158">
        <f>IF(AND(L55="No",M55="No"),"O/S",0)</f>
        <v>0</v>
      </c>
      <c r="O55" s="122">
        <f>IF(L55="OK",0,IF(X55=0,"Higher","Lower"))</f>
        <v>0</v>
      </c>
      <c r="P55" s="158">
        <f>IF($O55="Higher",IF($AH55="&gt;","Yes","No"),0)</f>
        <v>0</v>
      </c>
      <c r="Q55" s="123"/>
      <c r="S55" s="159">
        <v>0</v>
      </c>
      <c r="T55" s="160">
        <v>0</v>
      </c>
      <c r="U55" s="161">
        <v>0</v>
      </c>
      <c r="V55" s="160">
        <v>0</v>
      </c>
      <c r="W55" s="162">
        <v>1</v>
      </c>
      <c r="X55" s="163" t="s">
        <v>597</v>
      </c>
      <c r="Y55" s="163" t="s">
        <v>598</v>
      </c>
      <c r="Z55" s="163" t="s">
        <v>599</v>
      </c>
      <c r="AA55" s="124">
        <f>E55-AB55</f>
        <v>258.06556</v>
      </c>
      <c r="AB55" s="156">
        <v>416.21730000000002</v>
      </c>
      <c r="AC55" s="117">
        <f>INT(E55)</f>
        <v>674</v>
      </c>
      <c r="AD55" s="156">
        <v>646</v>
      </c>
      <c r="AE55" s="127" t="str">
        <f>IF(AC55&gt;AD55,"&gt;",IF(AC55&lt;AD55,"&lt;","="))</f>
        <v>&gt;</v>
      </c>
      <c r="AF55" s="164">
        <v>258</v>
      </c>
      <c r="AG55" s="156">
        <v>230</v>
      </c>
      <c r="AH55" s="127" t="str">
        <f>IF(AF55=0,"N/A",IF(AF55&gt;AG55,"&gt;",IF(AF55&lt;AG55,"&lt;","=")))</f>
        <v>&gt;</v>
      </c>
      <c r="AI55" s="156">
        <v>3</v>
      </c>
      <c r="AJ55" s="156"/>
      <c r="AK55" s="127" t="b">
        <f>IF(ISBLANK(AV55),"N/A",C55=AV55)</f>
        <v>1</v>
      </c>
      <c r="AL55" s="128"/>
      <c r="AM55" s="129" t="b">
        <f>IF(ISBLANK(AN55),"N/A",C55=AN55)</f>
        <v>0</v>
      </c>
      <c r="AN55" s="130" t="s">
        <v>600</v>
      </c>
      <c r="AO55" s="113" t="s">
        <v>936</v>
      </c>
      <c r="AP55" s="131">
        <v>1</v>
      </c>
      <c r="AQ55" s="131" t="s">
        <v>937</v>
      </c>
      <c r="AR55" s="131" t="s">
        <v>63</v>
      </c>
      <c r="AS55" s="132">
        <v>688.21767889999978</v>
      </c>
      <c r="AU55" s="2">
        <v>1</v>
      </c>
      <c r="AV55" s="133" t="s">
        <v>145</v>
      </c>
      <c r="AW55" s="133" t="s">
        <v>63</v>
      </c>
      <c r="AX55" s="134">
        <v>675.25225999999998</v>
      </c>
      <c r="AY55" s="2" t="b">
        <f>AV55=C55</f>
        <v>1</v>
      </c>
    </row>
    <row r="56" spans="1:51" x14ac:dyDescent="0.2">
      <c r="A56" s="2" t="s">
        <v>598</v>
      </c>
      <c r="B56" s="3">
        <f>1+IF(I56&lt;I55,1,0)</f>
        <v>2</v>
      </c>
      <c r="C56" s="153" t="s">
        <v>152</v>
      </c>
      <c r="D56" s="154" t="s">
        <v>56</v>
      </c>
      <c r="E56" s="155">
        <v>650.27741279999998</v>
      </c>
      <c r="F56" s="116">
        <f>IF(OR(I56=I57,I56=I55),"Joint",0)</f>
        <v>0</v>
      </c>
      <c r="G56" s="156">
        <v>5</v>
      </c>
      <c r="H56" s="118" t="str">
        <f t="shared" si="48"/>
        <v>OK</v>
      </c>
      <c r="I56" s="157">
        <v>650.27721999999994</v>
      </c>
      <c r="J56" s="118"/>
      <c r="K56" s="123"/>
      <c r="L56" s="121" t="str">
        <f>IF(C56="No match","N/A",IF(W56=1,"OK",IF(AO56="No qualifing runner","No prev","No")))</f>
        <v>OK</v>
      </c>
      <c r="M56" s="158">
        <f t="shared" ref="M56:M57" si="49">IF(L56="No",IF(OR(P56="Yes",Q56="Yes"),"Yes","No"),0)</f>
        <v>0</v>
      </c>
      <c r="N56" s="158">
        <f t="shared" ref="N56:N57" si="50">IF(AND(L56="No",M56="No"),"O/S",0)</f>
        <v>0</v>
      </c>
      <c r="O56" s="122">
        <f>IF(L56="OK",0,IF(X56=0,"Higher","Lower"))</f>
        <v>0</v>
      </c>
      <c r="P56" s="158">
        <f t="shared" ref="P56:P57" si="51">IF($O56="Higher",IF($AH56="&gt;","Yes","No"),0)</f>
        <v>0</v>
      </c>
      <c r="Q56" s="158">
        <f>IF($O56="Lower",IF($AH55="&gt;","Yes","No"),0)</f>
        <v>0</v>
      </c>
      <c r="S56" s="159">
        <v>0</v>
      </c>
      <c r="T56" s="160">
        <v>0</v>
      </c>
      <c r="U56" s="161">
        <v>0</v>
      </c>
      <c r="V56" s="160">
        <v>0</v>
      </c>
      <c r="W56" s="162">
        <v>1</v>
      </c>
      <c r="X56" s="163">
        <v>0</v>
      </c>
      <c r="Y56" s="163" t="s">
        <v>598</v>
      </c>
      <c r="Z56" s="163" t="s">
        <v>599</v>
      </c>
      <c r="AA56" s="124">
        <f>E56-AB56</f>
        <v>77.073984799999948</v>
      </c>
      <c r="AB56" s="156">
        <v>573.20342800000003</v>
      </c>
      <c r="AC56" s="117">
        <f>INT(E56)</f>
        <v>650</v>
      </c>
      <c r="AD56" s="156">
        <v>610</v>
      </c>
      <c r="AE56" s="127" t="str">
        <f t="shared" ref="AE56:AE58" si="52">IF(AC56&gt;AD56,"&gt;",IF(AC56&lt;AD56,"&lt;","="))</f>
        <v>&gt;</v>
      </c>
      <c r="AF56" s="164">
        <v>254</v>
      </c>
      <c r="AG56" s="156">
        <v>214</v>
      </c>
      <c r="AH56" s="127" t="str">
        <f t="shared" ref="AH56:AH58" si="53">IF(AF56=0,"N/A",IF(AF56&gt;AG56,"&gt;",IF(AF56&lt;AG56,"&lt;","=")))</f>
        <v>&gt;</v>
      </c>
      <c r="AI56" s="156">
        <v>5</v>
      </c>
      <c r="AJ56" s="156"/>
      <c r="AK56" s="127" t="b">
        <f>IF(ISBLANK(AV56),"N/A",C56=AV56)</f>
        <v>1</v>
      </c>
      <c r="AL56" s="128"/>
      <c r="AM56" s="129" t="b">
        <f>IF(ISBLANK(AN56),"N/A",C56=AN56)</f>
        <v>1</v>
      </c>
      <c r="AN56" s="130" t="s">
        <v>152</v>
      </c>
      <c r="AO56" s="113" t="s">
        <v>938</v>
      </c>
      <c r="AP56" s="131">
        <v>2</v>
      </c>
      <c r="AQ56" s="131" t="s">
        <v>939</v>
      </c>
      <c r="AR56" s="131" t="s">
        <v>24</v>
      </c>
      <c r="AS56" s="132">
        <v>651.22573069999999</v>
      </c>
      <c r="AU56" s="2">
        <v>2</v>
      </c>
      <c r="AV56" s="133" t="s">
        <v>152</v>
      </c>
      <c r="AW56" s="133" t="s">
        <v>56</v>
      </c>
      <c r="AX56" s="134">
        <v>651.24671279999995</v>
      </c>
      <c r="AY56" s="2" t="b">
        <f>AV56=C56</f>
        <v>1</v>
      </c>
    </row>
    <row r="57" spans="1:51" x14ac:dyDescent="0.2">
      <c r="A57" s="2" t="s">
        <v>599</v>
      </c>
      <c r="B57" s="3">
        <f>1+IF(I57&lt;I55,1,0)+IF(I57&lt;I56,1,0)</f>
        <v>3</v>
      </c>
      <c r="C57" s="153" t="s">
        <v>600</v>
      </c>
      <c r="D57" s="154" t="s">
        <v>24</v>
      </c>
      <c r="E57" s="155">
        <v>646.25136999999995</v>
      </c>
      <c r="F57" s="116">
        <f>IF(OR(I57=I58,I57=I56),"Joint",0)</f>
        <v>0</v>
      </c>
      <c r="G57" s="156">
        <v>4</v>
      </c>
      <c r="H57" s="118" t="str">
        <f t="shared" si="48"/>
        <v>OK</v>
      </c>
      <c r="I57" s="157">
        <v>646.25117</v>
      </c>
      <c r="J57" s="118"/>
      <c r="K57" s="123"/>
      <c r="L57" s="121" t="str">
        <f>IF(C57="No match","N/A",IF(W57=1,"OK",IF(AO57="No qualifing runner","No prev","No")))</f>
        <v>No</v>
      </c>
      <c r="M57" s="158" t="str">
        <f t="shared" si="49"/>
        <v>Yes</v>
      </c>
      <c r="N57" s="158">
        <f t="shared" si="50"/>
        <v>0</v>
      </c>
      <c r="O57" s="122" t="str">
        <f>IF(L57="OK",0,IF(Y57=0,"Higher","Lower"))</f>
        <v>Lower</v>
      </c>
      <c r="P57" s="158">
        <f t="shared" si="51"/>
        <v>0</v>
      </c>
      <c r="Q57" s="158" t="str">
        <f>IF($O57="Lower",IF(OR($AH55="&gt;",$AH56="&gt;"),"Yes","No"),0)</f>
        <v>Yes</v>
      </c>
      <c r="S57" s="159">
        <v>0</v>
      </c>
      <c r="T57" s="160">
        <v>0</v>
      </c>
      <c r="U57" s="161">
        <v>0</v>
      </c>
      <c r="V57" s="160">
        <v>0</v>
      </c>
      <c r="W57" s="162">
        <v>0</v>
      </c>
      <c r="X57" s="163" t="s">
        <v>597</v>
      </c>
      <c r="Y57" s="163" t="s">
        <v>598</v>
      </c>
      <c r="Z57" s="163">
        <v>0</v>
      </c>
      <c r="AA57" s="124">
        <f>E57-AB57</f>
        <v>3.0600000000049477E-2</v>
      </c>
      <c r="AB57" s="156">
        <v>646.2207699999999</v>
      </c>
      <c r="AC57" s="117">
        <f>INT(E57)</f>
        <v>646</v>
      </c>
      <c r="AD57" s="156">
        <v>667</v>
      </c>
      <c r="AE57" s="127" t="str">
        <f t="shared" si="52"/>
        <v>&lt;</v>
      </c>
      <c r="AF57" s="164">
        <v>0</v>
      </c>
      <c r="AG57" s="156">
        <v>228</v>
      </c>
      <c r="AH57" s="127" t="str">
        <f t="shared" si="53"/>
        <v>N/A</v>
      </c>
      <c r="AI57" s="156">
        <v>4</v>
      </c>
      <c r="AJ57" s="156"/>
      <c r="AK57" s="127" t="b">
        <f>IF(ISBLANK(AV57),"N/A",C57=AV57)</f>
        <v>1</v>
      </c>
      <c r="AL57" s="128"/>
      <c r="AM57" s="129" t="b">
        <f>IF(ISBLANK(AN57),"N/A",C57=AN57)</f>
        <v>0</v>
      </c>
      <c r="AN57" s="130" t="s">
        <v>602</v>
      </c>
      <c r="AO57" s="113" t="s">
        <v>940</v>
      </c>
      <c r="AP57" s="131">
        <v>3</v>
      </c>
      <c r="AQ57" s="131" t="s">
        <v>607</v>
      </c>
      <c r="AR57" s="131" t="s">
        <v>34</v>
      </c>
      <c r="AS57" s="132">
        <v>631.21092740000006</v>
      </c>
      <c r="AU57" s="2">
        <v>3</v>
      </c>
      <c r="AV57" s="133" t="s">
        <v>600</v>
      </c>
      <c r="AW57" s="133" t="s">
        <v>24</v>
      </c>
      <c r="AX57" s="134">
        <v>646.21956999999998</v>
      </c>
      <c r="AY57" s="2" t="b">
        <f>AV57=C57</f>
        <v>1</v>
      </c>
    </row>
    <row r="58" spans="1:51" x14ac:dyDescent="0.2">
      <c r="A58" s="1" t="s">
        <v>601</v>
      </c>
      <c r="B58" s="3">
        <f>1+IF(I58&lt;I55,1,0)+IF(I58&lt;I56,1,0)+IF(I58&lt;I57,1,0)</f>
        <v>4</v>
      </c>
      <c r="C58" s="153" t="s">
        <v>197</v>
      </c>
      <c r="D58" s="154" t="s">
        <v>34</v>
      </c>
      <c r="E58" s="155">
        <v>578.25252899999998</v>
      </c>
      <c r="F58" s="116">
        <f>IF(I58=I57,"Joint",0)</f>
        <v>0</v>
      </c>
      <c r="G58" s="156">
        <v>4</v>
      </c>
      <c r="H58" s="118" t="str">
        <f t="shared" si="48"/>
        <v>OK</v>
      </c>
      <c r="I58" s="157">
        <v>578.25238000000002</v>
      </c>
      <c r="J58" s="118"/>
      <c r="K58" s="123"/>
      <c r="L58" s="123"/>
      <c r="M58" s="123"/>
      <c r="N58" s="123"/>
      <c r="O58" s="123"/>
      <c r="P58" s="123"/>
      <c r="Q58" s="123"/>
      <c r="S58" s="159">
        <v>0</v>
      </c>
      <c r="T58" s="160">
        <v>0</v>
      </c>
      <c r="U58" s="161">
        <v>0</v>
      </c>
      <c r="V58" s="160">
        <v>0</v>
      </c>
      <c r="W58" s="123"/>
      <c r="X58" s="163">
        <v>0</v>
      </c>
      <c r="Y58" s="163">
        <v>0</v>
      </c>
      <c r="Z58" s="163">
        <v>0</v>
      </c>
      <c r="AA58" s="123"/>
      <c r="AB58" s="156" t="s">
        <v>1169</v>
      </c>
      <c r="AC58" s="117">
        <f>INT(E58)</f>
        <v>578</v>
      </c>
      <c r="AD58" s="156" t="s">
        <v>1169</v>
      </c>
      <c r="AE58" s="127" t="str">
        <f t="shared" si="52"/>
        <v>&lt;</v>
      </c>
      <c r="AF58" s="164">
        <v>232</v>
      </c>
      <c r="AG58" s="156" t="s">
        <v>1169</v>
      </c>
      <c r="AH58" s="127" t="str">
        <f t="shared" si="53"/>
        <v>&lt;</v>
      </c>
      <c r="AI58" s="156" t="s">
        <v>1169</v>
      </c>
      <c r="AJ58" s="156"/>
      <c r="AK58" s="127" t="str">
        <f>IF(ISBLANK(AV58),"N/A",C58=AV58)</f>
        <v>N/A</v>
      </c>
      <c r="AL58" s="128"/>
      <c r="AM58" s="129" t="str">
        <f>IF(ISBLANK(AN58),"N/A",C58=AN58)</f>
        <v>N/A</v>
      </c>
      <c r="AN58" s="130"/>
      <c r="AO58" s="123"/>
      <c r="AP58" s="135"/>
      <c r="AQ58" s="135"/>
      <c r="AR58" s="135"/>
      <c r="AS58" s="136"/>
      <c r="AV58" s="137"/>
      <c r="AW58" s="137"/>
      <c r="AX58" s="138"/>
    </row>
    <row r="59" spans="1:51" x14ac:dyDescent="0.2"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S59" s="139"/>
      <c r="T59" s="139"/>
      <c r="U59" s="139"/>
      <c r="V59" s="139"/>
      <c r="W59" s="140"/>
      <c r="X59" s="140"/>
      <c r="Y59" s="140"/>
      <c r="Z59" s="140"/>
      <c r="AA59" s="14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13"/>
      <c r="AP59" s="143"/>
      <c r="AQ59" s="143"/>
      <c r="AR59" s="143"/>
      <c r="AS59" s="144"/>
      <c r="AV59" s="113"/>
      <c r="AW59" s="113"/>
      <c r="AX59" s="130"/>
    </row>
    <row r="60" spans="1:51" x14ac:dyDescent="0.2">
      <c r="A60" s="78"/>
      <c r="B60" s="110" t="s">
        <v>941</v>
      </c>
      <c r="C60" s="110"/>
      <c r="D60" s="110"/>
      <c r="E60" s="145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S60" s="146"/>
      <c r="T60" s="146"/>
      <c r="U60" s="146"/>
      <c r="V60" s="146"/>
      <c r="W60" s="147"/>
      <c r="X60" s="147"/>
      <c r="Y60" s="147"/>
      <c r="Z60" s="147"/>
      <c r="AA60" s="147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13"/>
      <c r="AP60" s="114" t="s">
        <v>941</v>
      </c>
      <c r="AQ60" s="114"/>
      <c r="AR60" s="114"/>
      <c r="AS60" s="150"/>
      <c r="AU60" s="1" t="s">
        <v>941</v>
      </c>
      <c r="AV60" s="151"/>
      <c r="AW60" s="151"/>
      <c r="AX60" s="152"/>
    </row>
    <row r="61" spans="1:51" x14ac:dyDescent="0.2">
      <c r="A61" s="2" t="s">
        <v>615</v>
      </c>
      <c r="B61" s="3">
        <v>1</v>
      </c>
      <c r="C61" s="153" t="s">
        <v>153</v>
      </c>
      <c r="D61" s="154" t="s">
        <v>85</v>
      </c>
      <c r="E61" s="155">
        <v>667.27633950000006</v>
      </c>
      <c r="F61" s="116">
        <f>IF(I61=I62,"Joint",0)</f>
        <v>0</v>
      </c>
      <c r="G61" s="156">
        <v>5</v>
      </c>
      <c r="H61" s="118" t="str">
        <f t="shared" ref="H61:H64" si="54">IF(AND(G61&gt;=H$4,C61&lt;&gt;"No match"),"OK","NO")</f>
        <v>OK</v>
      </c>
      <c r="I61" s="157">
        <v>667.27612999999997</v>
      </c>
      <c r="J61" s="118"/>
      <c r="K61" s="123"/>
      <c r="L61" s="121" t="str">
        <f>IF(C61="No match","N/A",IF(W61=1,"OK",IF(AO61="No qualifing runner","No prev","No")))</f>
        <v>OK</v>
      </c>
      <c r="M61" s="158">
        <f>IF(L61="No",IF(OR(P61="Yes",Q61="Yes"),"Yes","No"),0)</f>
        <v>0</v>
      </c>
      <c r="N61" s="158">
        <f>IF(AND(L61="No",M61="No"),"O/S",0)</f>
        <v>0</v>
      </c>
      <c r="O61" s="122">
        <f>IF(L61="OK",0,IF(X61=0,"Higher","Lower"))</f>
        <v>0</v>
      </c>
      <c r="P61" s="158">
        <f>IF($O61="Higher",IF($AH61="&gt;","Yes","No"),0)</f>
        <v>0</v>
      </c>
      <c r="Q61" s="123"/>
      <c r="S61" s="159">
        <v>0</v>
      </c>
      <c r="T61" s="160">
        <v>0</v>
      </c>
      <c r="U61" s="161">
        <v>0</v>
      </c>
      <c r="V61" s="160">
        <v>0</v>
      </c>
      <c r="W61" s="162">
        <v>1</v>
      </c>
      <c r="X61" s="163" t="s">
        <v>615</v>
      </c>
      <c r="Y61" s="163">
        <v>0</v>
      </c>
      <c r="Z61" s="163">
        <v>0</v>
      </c>
      <c r="AA61" s="124">
        <f>E61-AB61</f>
        <v>62.076344500000118</v>
      </c>
      <c r="AB61" s="156">
        <v>605.19999499999994</v>
      </c>
      <c r="AC61" s="117">
        <f>INT(E61)</f>
        <v>667</v>
      </c>
      <c r="AD61" s="156">
        <v>625</v>
      </c>
      <c r="AE61" s="127" t="str">
        <f>IF(AC61&gt;AD61,"&gt;",IF(AC61&lt;AD61,"&lt;","="))</f>
        <v>&gt;</v>
      </c>
      <c r="AF61" s="164">
        <v>253</v>
      </c>
      <c r="AG61" s="156">
        <v>211</v>
      </c>
      <c r="AH61" s="127" t="str">
        <f>IF(AF61=0,"N/A",IF(AF61&gt;AG61,"&gt;",IF(AF61&lt;AG61,"&lt;","=")))</f>
        <v>&gt;</v>
      </c>
      <c r="AI61" s="156">
        <v>5</v>
      </c>
      <c r="AJ61" s="156"/>
      <c r="AK61" s="127" t="b">
        <f>IF(ISBLANK(AV61),"N/A",C61=AV61)</f>
        <v>1</v>
      </c>
      <c r="AL61" s="128"/>
      <c r="AM61" s="129" t="b">
        <f>IF(ISBLANK(AN61),"N/A",C61=AN61)</f>
        <v>1</v>
      </c>
      <c r="AN61" s="130" t="s">
        <v>153</v>
      </c>
      <c r="AO61" s="113" t="s">
        <v>153</v>
      </c>
      <c r="AP61" s="131">
        <v>1</v>
      </c>
      <c r="AQ61" s="131" t="s">
        <v>942</v>
      </c>
      <c r="AR61" s="131" t="s">
        <v>49</v>
      </c>
      <c r="AS61" s="132">
        <v>536.19270100000006</v>
      </c>
      <c r="AU61" s="2">
        <v>1</v>
      </c>
      <c r="AV61" s="133" t="s">
        <v>153</v>
      </c>
      <c r="AW61" s="133" t="s">
        <v>85</v>
      </c>
      <c r="AX61" s="134">
        <v>668.24283950000006</v>
      </c>
      <c r="AY61" s="2" t="b">
        <f>AV61=C61</f>
        <v>1</v>
      </c>
    </row>
    <row r="62" spans="1:51" x14ac:dyDescent="0.2">
      <c r="A62" s="2" t="s">
        <v>616</v>
      </c>
      <c r="B62" s="3">
        <f>1+IF(I62&lt;I61,1,0)</f>
        <v>2</v>
      </c>
      <c r="C62" s="153" t="s">
        <v>173</v>
      </c>
      <c r="D62" s="154" t="s">
        <v>144</v>
      </c>
      <c r="E62" s="155">
        <v>624.26364000000001</v>
      </c>
      <c r="F62" s="116">
        <f>IF(OR(I62=I63,I62=I61),"Joint",0)</f>
        <v>0</v>
      </c>
      <c r="G62" s="156">
        <v>3</v>
      </c>
      <c r="H62" s="118" t="str">
        <f t="shared" si="54"/>
        <v>OK</v>
      </c>
      <c r="I62" s="157">
        <v>624.26364000000001</v>
      </c>
      <c r="J62" s="118"/>
      <c r="K62" s="123"/>
      <c r="L62" s="121" t="str">
        <f>IF(C62="No match","N/A",IF(W62=1,"OK",IF(AO62="No qualifing runner","No prev","No")))</f>
        <v>OK</v>
      </c>
      <c r="M62" s="158">
        <f t="shared" ref="M62:M63" si="55">IF(L62="No",IF(OR(P62="Yes",Q62="Yes"),"Yes","No"),0)</f>
        <v>0</v>
      </c>
      <c r="N62" s="158">
        <f t="shared" ref="N62:N63" si="56">IF(AND(L62="No",M62="No"),"O/S",0)</f>
        <v>0</v>
      </c>
      <c r="O62" s="122">
        <f>IF(L62="OK",0,IF(X62=0,"Higher","Lower"))</f>
        <v>0</v>
      </c>
      <c r="P62" s="158">
        <f t="shared" ref="P62:P63" si="57">IF($O62="Higher",IF($AH62="&gt;","Yes","No"),0)</f>
        <v>0</v>
      </c>
      <c r="Q62" s="158">
        <f>IF($O62="Lower",IF($AH61="&gt;","Yes","No"),0)</f>
        <v>0</v>
      </c>
      <c r="S62" s="159">
        <v>0</v>
      </c>
      <c r="T62" s="160">
        <v>0</v>
      </c>
      <c r="U62" s="161">
        <v>0</v>
      </c>
      <c r="V62" s="160">
        <v>0</v>
      </c>
      <c r="W62" s="162">
        <v>1</v>
      </c>
      <c r="X62" s="163">
        <v>0</v>
      </c>
      <c r="Y62" s="163" t="s">
        <v>616</v>
      </c>
      <c r="Z62" s="163" t="s">
        <v>617</v>
      </c>
      <c r="AA62" s="124">
        <f>E62-AB62</f>
        <v>242.08124000000004</v>
      </c>
      <c r="AB62" s="156">
        <v>382.18239999999997</v>
      </c>
      <c r="AC62" s="117">
        <f>INT(E62)</f>
        <v>624</v>
      </c>
      <c r="AD62" s="156">
        <v>580</v>
      </c>
      <c r="AE62" s="127" t="str">
        <f t="shared" ref="AE62:AE64" si="58">IF(AC62&gt;AD62,"&gt;",IF(AC62&lt;AD62,"&lt;","="))</f>
        <v>&gt;</v>
      </c>
      <c r="AF62" s="164">
        <v>242</v>
      </c>
      <c r="AG62" s="156">
        <v>198</v>
      </c>
      <c r="AH62" s="127" t="str">
        <f t="shared" ref="AH62:AH64" si="59">IF(AF62=0,"N/A",IF(AF62&gt;AG62,"&gt;",IF(AF62&lt;AG62,"&lt;","=")))</f>
        <v>&gt;</v>
      </c>
      <c r="AI62" s="156">
        <v>3</v>
      </c>
      <c r="AJ62" s="156"/>
      <c r="AK62" s="127" t="b">
        <f>IF(ISBLANK(AV62),"N/A",C62=AV62)</f>
        <v>1</v>
      </c>
      <c r="AL62" s="128"/>
      <c r="AM62" s="129" t="b">
        <f>IF(ISBLANK(AN62),"N/A",C62=AN62)</f>
        <v>0</v>
      </c>
      <c r="AN62" s="130" t="s">
        <v>223</v>
      </c>
      <c r="AO62" s="113" t="s">
        <v>943</v>
      </c>
      <c r="AP62" s="131">
        <v>2</v>
      </c>
      <c r="AQ62" s="131" t="s">
        <v>944</v>
      </c>
      <c r="AR62" s="131" t="s">
        <v>49</v>
      </c>
      <c r="AS62" s="132">
        <v>520.1697528000002</v>
      </c>
      <c r="AU62" s="2">
        <v>2</v>
      </c>
      <c r="AV62" s="133" t="s">
        <v>173</v>
      </c>
      <c r="AW62" s="133" t="s">
        <v>144</v>
      </c>
      <c r="AX62" s="134">
        <v>625.23004000000014</v>
      </c>
      <c r="AY62" s="2" t="b">
        <f>AV62=C62</f>
        <v>1</v>
      </c>
    </row>
    <row r="63" spans="1:51" x14ac:dyDescent="0.2">
      <c r="A63" s="2" t="s">
        <v>617</v>
      </c>
      <c r="B63" s="3">
        <f>1+IF(I63&lt;I61,1,0)+IF(I63&lt;I62,1,0)</f>
        <v>3</v>
      </c>
      <c r="C63" s="153" t="s">
        <v>223</v>
      </c>
      <c r="D63" s="154" t="s">
        <v>24</v>
      </c>
      <c r="E63" s="155">
        <v>555.24285380000015</v>
      </c>
      <c r="F63" s="116">
        <f>IF(OR(I63=I64,I63=I62),"Joint",0)</f>
        <v>0</v>
      </c>
      <c r="G63" s="156">
        <v>5</v>
      </c>
      <c r="H63" s="118" t="str">
        <f t="shared" si="54"/>
        <v>OK</v>
      </c>
      <c r="I63" s="157">
        <v>555.24270000000001</v>
      </c>
      <c r="J63" s="118"/>
      <c r="K63" s="123"/>
      <c r="L63" s="121" t="str">
        <f>IF(C63="No match","N/A",IF(W63=1,"OK",IF(AO63="No qualifing runner","No prev","No")))</f>
        <v>OK</v>
      </c>
      <c r="M63" s="158">
        <f t="shared" si="55"/>
        <v>0</v>
      </c>
      <c r="N63" s="158">
        <f t="shared" si="56"/>
        <v>0</v>
      </c>
      <c r="O63" s="122">
        <f>IF(L63="OK",0,IF(Y63=0,"Higher","Lower"))</f>
        <v>0</v>
      </c>
      <c r="P63" s="158">
        <f t="shared" si="57"/>
        <v>0</v>
      </c>
      <c r="Q63" s="158">
        <f>IF($O63="Lower",IF(OR($AH61="&gt;",$AH62="&gt;"),"Yes","No"),0)</f>
        <v>0</v>
      </c>
      <c r="S63" s="159">
        <v>0</v>
      </c>
      <c r="T63" s="160">
        <v>0</v>
      </c>
      <c r="U63" s="161">
        <v>0</v>
      </c>
      <c r="V63" s="160">
        <v>0</v>
      </c>
      <c r="W63" s="162">
        <v>1</v>
      </c>
      <c r="X63" s="163">
        <v>0</v>
      </c>
      <c r="Y63" s="163" t="s">
        <v>616</v>
      </c>
      <c r="Z63" s="163" t="s">
        <v>617</v>
      </c>
      <c r="AA63" s="124">
        <f>E63-AB63</f>
        <v>84.087815800000158</v>
      </c>
      <c r="AB63" s="156">
        <v>471.15503799999999</v>
      </c>
      <c r="AC63" s="117">
        <f>INT(E63)</f>
        <v>555</v>
      </c>
      <c r="AD63" s="156">
        <v>502</v>
      </c>
      <c r="AE63" s="127" t="str">
        <f t="shared" si="58"/>
        <v>&gt;</v>
      </c>
      <c r="AF63" s="164">
        <v>224</v>
      </c>
      <c r="AG63" s="156">
        <v>171</v>
      </c>
      <c r="AH63" s="127" t="str">
        <f t="shared" si="59"/>
        <v>&gt;</v>
      </c>
      <c r="AI63" s="156">
        <v>5</v>
      </c>
      <c r="AJ63" s="156"/>
      <c r="AK63" s="127" t="b">
        <f>IF(ISBLANK(AV63),"N/A",C63=AV63)</f>
        <v>1</v>
      </c>
      <c r="AL63" s="128"/>
      <c r="AM63" s="129" t="b">
        <f>IF(ISBLANK(AN63),"N/A",C63=AN63)</f>
        <v>0</v>
      </c>
      <c r="AN63" s="130" t="s">
        <v>619</v>
      </c>
      <c r="AO63" s="113" t="s">
        <v>945</v>
      </c>
      <c r="AP63" s="131">
        <v>3</v>
      </c>
      <c r="AQ63" s="131" t="s">
        <v>946</v>
      </c>
      <c r="AR63" s="131" t="s">
        <v>144</v>
      </c>
      <c r="AS63" s="132">
        <v>486.166157</v>
      </c>
      <c r="AU63" s="2">
        <v>3</v>
      </c>
      <c r="AV63" s="133" t="s">
        <v>223</v>
      </c>
      <c r="AW63" s="133" t="s">
        <v>24</v>
      </c>
      <c r="AX63" s="134">
        <v>556.20915380000008</v>
      </c>
      <c r="AY63" s="2" t="b">
        <f>AV63=C63</f>
        <v>1</v>
      </c>
    </row>
    <row r="64" spans="1:51" x14ac:dyDescent="0.2">
      <c r="A64" s="1" t="s">
        <v>618</v>
      </c>
      <c r="B64" s="3">
        <f>1+IF(I64&lt;I61,1,0)+IF(I64&lt;I62,1,0)+IF(I64&lt;I63,1,0)</f>
        <v>4</v>
      </c>
      <c r="C64" s="153" t="s">
        <v>232</v>
      </c>
      <c r="D64" s="154" t="s">
        <v>19</v>
      </c>
      <c r="E64" s="155">
        <v>519.23760500000014</v>
      </c>
      <c r="F64" s="116">
        <f>IF(I64=I63,"Joint",0)</f>
        <v>0</v>
      </c>
      <c r="G64" s="156">
        <v>4</v>
      </c>
      <c r="H64" s="118" t="str">
        <f t="shared" si="54"/>
        <v>OK</v>
      </c>
      <c r="I64" s="157">
        <v>519.23748000000001</v>
      </c>
      <c r="J64" s="118"/>
      <c r="K64" s="123"/>
      <c r="L64" s="123"/>
      <c r="M64" s="123"/>
      <c r="N64" s="123"/>
      <c r="O64" s="123"/>
      <c r="P64" s="123"/>
      <c r="Q64" s="123"/>
      <c r="S64" s="159">
        <v>0</v>
      </c>
      <c r="T64" s="160">
        <v>0</v>
      </c>
      <c r="U64" s="161">
        <v>0</v>
      </c>
      <c r="V64" s="160">
        <v>0</v>
      </c>
      <c r="W64" s="123"/>
      <c r="X64" s="163">
        <v>0</v>
      </c>
      <c r="Y64" s="163">
        <v>0</v>
      </c>
      <c r="Z64" s="163">
        <v>0</v>
      </c>
      <c r="AA64" s="123"/>
      <c r="AB64" s="156" t="s">
        <v>1169</v>
      </c>
      <c r="AC64" s="117">
        <f>INT(E64)</f>
        <v>519</v>
      </c>
      <c r="AD64" s="156" t="s">
        <v>1169</v>
      </c>
      <c r="AE64" s="127" t="str">
        <f t="shared" si="58"/>
        <v>&lt;</v>
      </c>
      <c r="AF64" s="164">
        <v>220</v>
      </c>
      <c r="AG64" s="156" t="s">
        <v>1169</v>
      </c>
      <c r="AH64" s="127" t="str">
        <f t="shared" si="59"/>
        <v>&lt;</v>
      </c>
      <c r="AI64" s="156" t="s">
        <v>1169</v>
      </c>
      <c r="AJ64" s="156"/>
      <c r="AK64" s="127" t="str">
        <f>IF(ISBLANK(AV64),"N/A",C64=AV64)</f>
        <v>N/A</v>
      </c>
      <c r="AL64" s="128"/>
      <c r="AM64" s="129" t="str">
        <f>IF(ISBLANK(AN64),"N/A",C64=AN64)</f>
        <v>N/A</v>
      </c>
      <c r="AN64" s="130"/>
      <c r="AO64" s="123"/>
      <c r="AP64" s="135"/>
      <c r="AQ64" s="135"/>
      <c r="AR64" s="135"/>
      <c r="AS64" s="136"/>
      <c r="AV64" s="137"/>
      <c r="AW64" s="137"/>
      <c r="AX64" s="138"/>
    </row>
    <row r="65" spans="1:51" x14ac:dyDescent="0.2"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S65" s="139"/>
      <c r="T65" s="139"/>
      <c r="U65" s="139"/>
      <c r="V65" s="139"/>
      <c r="W65" s="140"/>
      <c r="X65" s="140"/>
      <c r="Y65" s="140"/>
      <c r="Z65" s="140"/>
      <c r="AA65" s="14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13"/>
      <c r="AP65" s="143"/>
      <c r="AQ65" s="143"/>
      <c r="AR65" s="143"/>
      <c r="AS65" s="144"/>
      <c r="AV65" s="113"/>
      <c r="AW65" s="113"/>
      <c r="AX65" s="130"/>
    </row>
    <row r="66" spans="1:51" x14ac:dyDescent="0.2">
      <c r="A66" s="1" t="s">
        <v>947</v>
      </c>
      <c r="B66" s="110" t="s">
        <v>948</v>
      </c>
      <c r="C66" s="110"/>
      <c r="D66" s="110"/>
      <c r="E66" s="145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S66" s="146"/>
      <c r="T66" s="146"/>
      <c r="U66" s="146"/>
      <c r="V66" s="146"/>
      <c r="W66" s="147"/>
      <c r="X66" s="147"/>
      <c r="Y66" s="147"/>
      <c r="Z66" s="147"/>
      <c r="AA66" s="147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3"/>
      <c r="AP66" s="114" t="s">
        <v>948</v>
      </c>
      <c r="AQ66" s="114"/>
      <c r="AR66" s="114"/>
      <c r="AS66" s="150"/>
      <c r="AU66" s="2" t="s">
        <v>948</v>
      </c>
      <c r="AV66" s="151"/>
      <c r="AW66" s="151"/>
      <c r="AX66" s="152"/>
    </row>
    <row r="67" spans="1:51" x14ac:dyDescent="0.2">
      <c r="B67" s="3">
        <v>1</v>
      </c>
      <c r="C67" s="3" t="str">
        <f t="shared" ref="C67:D70" si="60">INDEX(C$73:C$117,MATCH($E67,$E$73:$E$117,0))</f>
        <v>Alison Moore</v>
      </c>
      <c r="D67" s="3" t="str">
        <f t="shared" si="60"/>
        <v>EAST</v>
      </c>
      <c r="E67" s="115">
        <f>LARGE(E$73:E$117,1)</f>
        <v>600.22199999999998</v>
      </c>
      <c r="F67" s="116">
        <f>IF(I67=I68,"Joint",0)</f>
        <v>0</v>
      </c>
      <c r="G67" s="117">
        <f>INDEX(G$72:G$124,MATCH($E67,$E$72:$E$124,0))</f>
        <v>3</v>
      </c>
      <c r="H67" s="118" t="str">
        <f>IF(AND(G67&gt;=H$4,C67&lt;&gt;"No match"),"OK","NO")</f>
        <v>OK</v>
      </c>
      <c r="I67" s="119">
        <f t="shared" ref="I67:I70" si="61">INDEX(I$73:I$117,MATCH($E67,$E$73:$E$117,0))</f>
        <v>600.22199999999998</v>
      </c>
      <c r="J67" s="118"/>
      <c r="K67" s="120">
        <f>COUNTIF(E71:E124,E67)</f>
        <v>1</v>
      </c>
      <c r="L67" s="121" t="str">
        <f>IF(C67="No match","N/A",IF(W67=1,"OK",IF(AO67="No qualifing runner","No prev","No")))</f>
        <v>OK</v>
      </c>
      <c r="M67" s="122">
        <f t="shared" ref="M67:P69" si="62">INDEX(M$73:M$117,MATCH($E67,$E$73:$E$117,0))</f>
        <v>0</v>
      </c>
      <c r="N67" s="122">
        <f t="shared" si="62"/>
        <v>0</v>
      </c>
      <c r="O67" s="122">
        <f t="shared" si="62"/>
        <v>0</v>
      </c>
      <c r="P67" s="122">
        <f t="shared" si="62"/>
        <v>0</v>
      </c>
      <c r="Q67" s="123"/>
      <c r="S67" s="122">
        <f t="shared" ref="S67:V69" si="63">INDEX(S$73:S$117,MATCH($E67,$E$73:$E$117,0))</f>
        <v>0</v>
      </c>
      <c r="T67" s="122">
        <f t="shared" si="63"/>
        <v>0</v>
      </c>
      <c r="U67" s="122">
        <f t="shared" si="63"/>
        <v>0</v>
      </c>
      <c r="V67" s="122">
        <f t="shared" si="63"/>
        <v>0</v>
      </c>
      <c r="W67" s="124">
        <f>INDEX(W$72:W$124,MATCH(AB67,AB$72:AB$124,0))</f>
        <v>1</v>
      </c>
      <c r="X67" s="125" t="str">
        <f t="shared" ref="X67:Z70" si="64">INDEX(X$73:X$117,MATCH($E67,$E$73:$E$117,0))</f>
        <v>SF1</v>
      </c>
      <c r="Y67" s="125">
        <f t="shared" si="64"/>
        <v>0</v>
      </c>
      <c r="Z67" s="125">
        <f t="shared" si="64"/>
        <v>0</v>
      </c>
      <c r="AA67" s="124">
        <f>E67-AB67</f>
        <v>0.20000000000004547</v>
      </c>
      <c r="AB67" s="117">
        <f>LARGE(AB$72:AB$124,1)</f>
        <v>600.02199999999993</v>
      </c>
      <c r="AC67" s="117">
        <f>INT(E67)</f>
        <v>600</v>
      </c>
      <c r="AD67" s="117">
        <f t="shared" ref="AD67:AF70" si="65">INDEX(AD$73:AD$117,MATCH($E67,$E$73:$E$117,0))</f>
        <v>600</v>
      </c>
      <c r="AE67" s="127" t="str">
        <f>IF(AC67&gt;AD67,"&gt;",IF(AC67&lt;AD67,"&lt;","="))</f>
        <v>=</v>
      </c>
      <c r="AF67" s="117">
        <f t="shared" si="65"/>
        <v>0</v>
      </c>
      <c r="AG67" s="117">
        <f>LARGE(AG$72:AG$124,1)</f>
        <v>200</v>
      </c>
      <c r="AH67" s="127" t="str">
        <f>IF(AF67=0,"N/A",IF(AF67&gt;AG67,"&gt;",IF(AF67&lt;AG67,"&lt;","=")))</f>
        <v>N/A</v>
      </c>
      <c r="AI67" s="117">
        <f>INDEX(AI$72:AI$124,MATCH($E67,$E$72:$E$124,0))</f>
        <v>3</v>
      </c>
      <c r="AJ67" s="117"/>
      <c r="AK67" s="127" t="b">
        <f>IF(ISBLANK(AV67),"N/A",C67=AV67)</f>
        <v>1</v>
      </c>
      <c r="AL67" s="128"/>
      <c r="AM67" s="129" t="b">
        <f>IF(ISBLANK(AN67),"N/A",C67=AN67)</f>
        <v>1</v>
      </c>
      <c r="AN67" s="130" t="s">
        <v>630</v>
      </c>
      <c r="AO67" s="113"/>
      <c r="AP67" s="166">
        <v>1</v>
      </c>
      <c r="AQ67" s="131" t="s">
        <v>949</v>
      </c>
      <c r="AR67" s="131" t="s">
        <v>161</v>
      </c>
      <c r="AS67" s="132">
        <v>600.202</v>
      </c>
      <c r="AU67" s="2">
        <v>1</v>
      </c>
      <c r="AV67" s="133" t="s">
        <v>630</v>
      </c>
      <c r="AW67" s="133" t="s">
        <v>56</v>
      </c>
      <c r="AX67" s="134">
        <v>600.02199999999993</v>
      </c>
      <c r="AY67" s="2" t="b">
        <f>AV67=C67</f>
        <v>1</v>
      </c>
    </row>
    <row r="68" spans="1:51" x14ac:dyDescent="0.2">
      <c r="B68" s="3">
        <f>1+IF(I68&lt;I67,1,0)</f>
        <v>2</v>
      </c>
      <c r="C68" s="3" t="str">
        <f>INDEX(C$73:C$117,MATCH($E68,$E$73:$E$117,0))</f>
        <v>Alice Denning</v>
      </c>
      <c r="D68" s="3" t="str">
        <f t="shared" si="60"/>
        <v>HAIL</v>
      </c>
      <c r="E68" s="115">
        <f>LARGE(E$73:E$117,2)</f>
        <v>598.22210689999997</v>
      </c>
      <c r="F68" s="116">
        <f>IF(OR(I68=I69,I68=I67),"Joint",0)</f>
        <v>0</v>
      </c>
      <c r="G68" s="117">
        <f>INDEX(G$72:G$124,MATCH($E68,$E$72:$E$124,0))</f>
        <v>5</v>
      </c>
      <c r="H68" s="118" t="str">
        <f t="shared" ref="H68:H70" si="66">IF(AND(G68&gt;=H$4,C68&lt;&gt;"No match"),"OK","NO")</f>
        <v>OK</v>
      </c>
      <c r="I68" s="119">
        <f>INDEX(I$73:I$117,MATCH($E68,$E$73:$E$117,0))</f>
        <v>598.22189000000003</v>
      </c>
      <c r="J68" s="118"/>
      <c r="K68" s="120">
        <f>COUNTIF(E71:E124,E68)</f>
        <v>1</v>
      </c>
      <c r="L68" s="121" t="str">
        <f>IF(C68="No match","N/A",IF(W68=1,"OK",IF(AO68="No qualifing runner","No prev","No")))</f>
        <v>OK</v>
      </c>
      <c r="M68" s="122">
        <f t="shared" si="62"/>
        <v>0</v>
      </c>
      <c r="N68" s="122">
        <f t="shared" si="62"/>
        <v>0</v>
      </c>
      <c r="O68" s="122">
        <f>INDEX(O$73:O$117,MATCH($E68,$E$73:$E$117,0))</f>
        <v>0</v>
      </c>
      <c r="P68" s="122">
        <f>INDEX(P$73:P$117,MATCH($E68,$E$73:$E$117,0))</f>
        <v>0</v>
      </c>
      <c r="Q68" s="122">
        <f t="shared" ref="Q68:Q69" si="67">INDEX(Q$73:Q$117,MATCH($E68,$E$73:$E$117,0))</f>
        <v>0</v>
      </c>
      <c r="S68" s="122">
        <f t="shared" si="63"/>
        <v>0</v>
      </c>
      <c r="T68" s="122">
        <f t="shared" si="63"/>
        <v>0</v>
      </c>
      <c r="U68" s="122">
        <f t="shared" si="63"/>
        <v>0</v>
      </c>
      <c r="V68" s="122">
        <f t="shared" si="63"/>
        <v>0</v>
      </c>
      <c r="W68" s="124">
        <f>INDEX(W$72:W$124,MATCH(AB68,AB$72:AB$124,0))</f>
        <v>1</v>
      </c>
      <c r="X68" s="125">
        <f>INDEX(X$73:X$117,MATCH($E68,$E$73:$E$117,0))</f>
        <v>0</v>
      </c>
      <c r="Y68" s="125" t="str">
        <f t="shared" si="64"/>
        <v>SF2</v>
      </c>
      <c r="Z68" s="125">
        <f t="shared" si="64"/>
        <v>0</v>
      </c>
      <c r="AA68" s="124">
        <f>E68-AB68</f>
        <v>2.001427900000067</v>
      </c>
      <c r="AB68" s="117">
        <f>LARGE(AB$72:AB$124,2)</f>
        <v>596.2206789999999</v>
      </c>
      <c r="AC68" s="117">
        <f>INT(E68)</f>
        <v>598</v>
      </c>
      <c r="AD68" s="117">
        <f>INDEX(AD$73:AD$117,MATCH($E68,$E$73:$E$117,0))</f>
        <v>597</v>
      </c>
      <c r="AE68" s="127" t="str">
        <f t="shared" ref="AE68:AE70" si="68">IF(AC68&gt;AD68,"&gt;",IF(AC68&lt;AD68,"&lt;","="))</f>
        <v>&gt;</v>
      </c>
      <c r="AF68" s="117">
        <f>INDEX(AF$73:AF$117,MATCH($E68,$E$73:$E$117,0))</f>
        <v>200</v>
      </c>
      <c r="AG68" s="117">
        <f>LARGE(AG$72:AG$124,2)</f>
        <v>199</v>
      </c>
      <c r="AH68" s="127" t="str">
        <f t="shared" ref="AH68:AH70" si="69">IF(AF68=0,"N/A",IF(AF68&gt;AG68,"&gt;",IF(AF68&lt;AG68,"&lt;","=")))</f>
        <v>&gt;</v>
      </c>
      <c r="AI68" s="117">
        <f>INDEX(AI$72:AI$124,MATCH($E68,$E$72:$E$124,0))</f>
        <v>5</v>
      </c>
      <c r="AJ68" s="117"/>
      <c r="AK68" s="127" t="b">
        <f>IF(ISBLANK(AV68),"N/A",C68=AV68)</f>
        <v>1</v>
      </c>
      <c r="AL68" s="128"/>
      <c r="AM68" s="129" t="b">
        <f>IF(ISBLANK(AN68),"N/A",C68=AN68)</f>
        <v>1</v>
      </c>
      <c r="AN68" s="130" t="s">
        <v>61</v>
      </c>
      <c r="AO68" s="113"/>
      <c r="AP68" s="166">
        <v>2</v>
      </c>
      <c r="AQ68" s="131" t="s">
        <v>950</v>
      </c>
      <c r="AR68" s="131" t="s">
        <v>52</v>
      </c>
      <c r="AS68" s="132">
        <v>599.22091879999982</v>
      </c>
      <c r="AU68" s="2">
        <v>2</v>
      </c>
      <c r="AV68" s="133" t="s">
        <v>61</v>
      </c>
      <c r="AW68" s="133" t="s">
        <v>63</v>
      </c>
      <c r="AX68" s="134">
        <v>597.22070789999987</v>
      </c>
      <c r="AY68" s="2" t="b">
        <f>AV68=C68</f>
        <v>1</v>
      </c>
    </row>
    <row r="69" spans="1:51" x14ac:dyDescent="0.2">
      <c r="B69" s="3">
        <f>1+IF(I69&lt;I67,1,0)+IF(I69&lt;I68,1,0)</f>
        <v>3</v>
      </c>
      <c r="C69" s="3" t="str">
        <f t="shared" si="60"/>
        <v>Geraldine Moffat</v>
      </c>
      <c r="D69" s="3" t="str">
        <f t="shared" si="60"/>
        <v>HEDGE</v>
      </c>
      <c r="E69" s="115">
        <f>LARGE(E$73:E$117,3)</f>
        <v>595.24187599999993</v>
      </c>
      <c r="F69" s="116">
        <f>IF(OR(I69=I70,I69=I68),"Joint",0)</f>
        <v>0</v>
      </c>
      <c r="G69" s="117">
        <f>INDEX(G$72:G$124,MATCH($E69,$E$72:$E$124,0))</f>
        <v>4</v>
      </c>
      <c r="H69" s="118" t="str">
        <f t="shared" si="66"/>
        <v>OK</v>
      </c>
      <c r="I69" s="119">
        <f t="shared" si="61"/>
        <v>595.22077999999999</v>
      </c>
      <c r="J69" s="118"/>
      <c r="K69" s="120">
        <f>COUNTIF(E71:E124,E69)</f>
        <v>1</v>
      </c>
      <c r="L69" s="121" t="str">
        <f>IF(C69="No match","N/A",IF(W69=1,"OK",IF(AO69="No qualifing runner","No prev","No")))</f>
        <v>OK</v>
      </c>
      <c r="M69" s="122">
        <f t="shared" si="62"/>
        <v>0</v>
      </c>
      <c r="N69" s="122">
        <f t="shared" si="62"/>
        <v>0</v>
      </c>
      <c r="O69" s="122">
        <f t="shared" si="62"/>
        <v>0</v>
      </c>
      <c r="P69" s="122">
        <f t="shared" si="62"/>
        <v>0</v>
      </c>
      <c r="Q69" s="122">
        <f t="shared" si="67"/>
        <v>0</v>
      </c>
      <c r="S69" s="122">
        <f t="shared" si="63"/>
        <v>0</v>
      </c>
      <c r="T69" s="122">
        <f t="shared" si="63"/>
        <v>0</v>
      </c>
      <c r="U69" s="122">
        <f t="shared" si="63"/>
        <v>0</v>
      </c>
      <c r="V69" s="122">
        <f t="shared" si="63"/>
        <v>0</v>
      </c>
      <c r="W69" s="124">
        <f>INDEX(W$72:W$124,MATCH(AB69,AB$72:AB$124,0))</f>
        <v>1</v>
      </c>
      <c r="X69" s="125" t="str">
        <f t="shared" si="64"/>
        <v>F601</v>
      </c>
      <c r="Y69" s="125">
        <f t="shared" si="64"/>
        <v>0</v>
      </c>
      <c r="Z69" s="125">
        <f t="shared" si="64"/>
        <v>0</v>
      </c>
      <c r="AA69" s="124">
        <f>E69-AB69</f>
        <v>4.1699999999991633E-2</v>
      </c>
      <c r="AB69" s="117">
        <f>LARGE(AB$72:AB$124,3)</f>
        <v>595.20017599999994</v>
      </c>
      <c r="AC69" s="117">
        <f>INT(E69)</f>
        <v>595</v>
      </c>
      <c r="AD69" s="117">
        <f t="shared" si="65"/>
        <v>596</v>
      </c>
      <c r="AE69" s="127" t="str">
        <f t="shared" si="68"/>
        <v>&lt;</v>
      </c>
      <c r="AF69" s="117">
        <f t="shared" si="65"/>
        <v>0</v>
      </c>
      <c r="AG69" s="117">
        <f>LARGE(AG$72:AG$124,3)</f>
        <v>199</v>
      </c>
      <c r="AH69" s="127" t="str">
        <f t="shared" si="69"/>
        <v>N/A</v>
      </c>
      <c r="AI69" s="117">
        <f>INDEX(AI$72:AI$124,MATCH($E69,$E$72:$E$124,0))</f>
        <v>4</v>
      </c>
      <c r="AJ69" s="117"/>
      <c r="AK69" s="127" t="b">
        <f>IF(ISBLANK(AV69),"N/A",C69=AV69)</f>
        <v>1</v>
      </c>
      <c r="AL69" s="128"/>
      <c r="AM69" s="129" t="b">
        <f>IF(ISBLANK(AN69),"N/A",C69=AN69)</f>
        <v>1</v>
      </c>
      <c r="AN69" s="130" t="s">
        <v>771</v>
      </c>
      <c r="AO69" s="113"/>
      <c r="AP69" s="166">
        <v>3</v>
      </c>
      <c r="AQ69" s="131" t="s">
        <v>951</v>
      </c>
      <c r="AR69" s="131" t="s">
        <v>56</v>
      </c>
      <c r="AS69" s="132">
        <v>593.21847000000002</v>
      </c>
      <c r="AU69" s="2">
        <v>3</v>
      </c>
      <c r="AV69" s="133" t="s">
        <v>771</v>
      </c>
      <c r="AW69" s="133" t="s">
        <v>85</v>
      </c>
      <c r="AX69" s="134">
        <v>595.19927599999994</v>
      </c>
      <c r="AY69" s="2" t="b">
        <f>AV69=C69</f>
        <v>1</v>
      </c>
    </row>
    <row r="70" spans="1:51" x14ac:dyDescent="0.2">
      <c r="B70" s="3">
        <f>1+IF(I70&lt;I67,1,0)+IF(I70&lt;I68,1,0)+IF(I70&lt;I69,1,0)</f>
        <v>4</v>
      </c>
      <c r="C70" s="3" t="str">
        <f t="shared" si="60"/>
        <v>Claire Keith</v>
      </c>
      <c r="D70" s="3" t="str">
        <f t="shared" si="60"/>
        <v>HAIL</v>
      </c>
      <c r="E70" s="115">
        <f>LARGE(E$73:E$117,4)</f>
        <v>591.22226599999999</v>
      </c>
      <c r="F70" s="116">
        <f>IF(I70=I69,"Joint",0)</f>
        <v>0</v>
      </c>
      <c r="G70" s="117">
        <f>INDEX(G$72:G$124,MATCH($E70,$E$72:$E$124,0))</f>
        <v>4</v>
      </c>
      <c r="H70" s="118" t="str">
        <f t="shared" si="66"/>
        <v>OK</v>
      </c>
      <c r="I70" s="119">
        <f t="shared" si="61"/>
        <v>591.21866999999997</v>
      </c>
      <c r="J70" s="118"/>
      <c r="K70" s="120">
        <f>COUNTIF(E72:E126,E70)</f>
        <v>1</v>
      </c>
      <c r="L70" s="123"/>
      <c r="M70" s="123"/>
      <c r="N70" s="123"/>
      <c r="O70" s="123"/>
      <c r="P70" s="123"/>
      <c r="Q70" s="123"/>
      <c r="S70" s="123"/>
      <c r="T70" s="123"/>
      <c r="U70" s="123"/>
      <c r="V70" s="123"/>
      <c r="W70" s="124"/>
      <c r="X70" s="125" t="str">
        <f t="shared" si="64"/>
        <v>F351</v>
      </c>
      <c r="Y70" s="125" t="str">
        <f t="shared" si="64"/>
        <v>F352</v>
      </c>
      <c r="Z70" s="125">
        <f t="shared" si="64"/>
        <v>0</v>
      </c>
      <c r="AA70" s="124"/>
      <c r="AB70" s="117"/>
      <c r="AC70" s="117">
        <f>INT(E70)</f>
        <v>591</v>
      </c>
      <c r="AD70" s="117">
        <f t="shared" si="65"/>
        <v>591</v>
      </c>
      <c r="AE70" s="127" t="str">
        <f t="shared" si="68"/>
        <v>=</v>
      </c>
      <c r="AF70" s="117">
        <f t="shared" si="65"/>
        <v>197</v>
      </c>
      <c r="AG70" s="117"/>
      <c r="AH70" s="127" t="str">
        <f t="shared" si="69"/>
        <v>&gt;</v>
      </c>
      <c r="AI70" s="117">
        <f>INDEX(AI$72:AI$124,MATCH($E70,$E$72:$E$124,0))</f>
        <v>4</v>
      </c>
      <c r="AJ70" s="117"/>
      <c r="AK70" s="127" t="str">
        <f>IF(ISBLANK(AV70),"N/A",C70=AV70)</f>
        <v>N/A</v>
      </c>
      <c r="AL70" s="128"/>
      <c r="AM70" s="129" t="str">
        <f>IF(ISBLANK(AN70),"N/A",C70=AN70)</f>
        <v>N/A</v>
      </c>
      <c r="AN70" s="130"/>
      <c r="AO70" s="113"/>
      <c r="AP70" s="167"/>
      <c r="AQ70" s="135"/>
      <c r="AR70" s="135"/>
      <c r="AS70" s="136"/>
      <c r="AV70" s="137"/>
      <c r="AW70" s="137"/>
      <c r="AX70" s="138"/>
    </row>
    <row r="71" spans="1:51" x14ac:dyDescent="0.2"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S71" s="139"/>
      <c r="T71" s="139"/>
      <c r="U71" s="139"/>
      <c r="V71" s="139"/>
      <c r="W71" s="140"/>
      <c r="X71" s="125"/>
      <c r="Y71" s="125"/>
      <c r="Z71" s="125"/>
      <c r="AA71" s="14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13"/>
      <c r="AP71" s="143"/>
      <c r="AQ71" s="143"/>
      <c r="AR71" s="143"/>
      <c r="AS71" s="144"/>
      <c r="AV71" s="113"/>
      <c r="AW71" s="113"/>
      <c r="AX71" s="130"/>
    </row>
    <row r="72" spans="1:51" x14ac:dyDescent="0.2">
      <c r="A72" s="78"/>
      <c r="B72" s="110" t="s">
        <v>952</v>
      </c>
      <c r="C72" s="110"/>
      <c r="D72" s="110"/>
      <c r="E72" s="145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S72" s="146"/>
      <c r="T72" s="146"/>
      <c r="U72" s="146"/>
      <c r="V72" s="146"/>
      <c r="W72" s="147"/>
      <c r="X72" s="168"/>
      <c r="Y72" s="168"/>
      <c r="Z72" s="168"/>
      <c r="AA72" s="147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3"/>
      <c r="AP72" s="114" t="s">
        <v>952</v>
      </c>
      <c r="AQ72" s="114"/>
      <c r="AR72" s="114"/>
      <c r="AS72" s="150"/>
      <c r="AU72" s="2" t="s">
        <v>952</v>
      </c>
      <c r="AV72" s="151"/>
      <c r="AW72" s="151"/>
      <c r="AX72" s="152"/>
    </row>
    <row r="73" spans="1:51" x14ac:dyDescent="0.2">
      <c r="A73" s="2" t="s">
        <v>65</v>
      </c>
      <c r="B73" s="3">
        <v>1</v>
      </c>
      <c r="C73" s="153" t="s">
        <v>630</v>
      </c>
      <c r="D73" s="154" t="s">
        <v>56</v>
      </c>
      <c r="E73" s="155">
        <v>600.22199999999998</v>
      </c>
      <c r="F73" s="116">
        <f>IF(I73=I74,"Joint",0)</f>
        <v>0</v>
      </c>
      <c r="G73" s="156">
        <v>3</v>
      </c>
      <c r="H73" s="118" t="str">
        <f t="shared" ref="H73:H76" si="70">IF(AND(G73&gt;=H$4,C73&lt;&gt;"No match"),"OK","NO")</f>
        <v>OK</v>
      </c>
      <c r="I73" s="157">
        <v>600.22199999999998</v>
      </c>
      <c r="J73" s="118"/>
      <c r="K73" s="123"/>
      <c r="L73" s="121" t="str">
        <f>IF(C73="No match","N/A",IF(W73=1,"OK",IF(AO73="No qualifing runner","No prev","No")))</f>
        <v>OK</v>
      </c>
      <c r="M73" s="158">
        <f>IF(L73="No",IF(OR(P73="Yes",Q73="Yes"),"Yes","No"),0)</f>
        <v>0</v>
      </c>
      <c r="N73" s="158">
        <f>IF(AND(L73="No",M73="No"),"O/S",0)</f>
        <v>0</v>
      </c>
      <c r="O73" s="122">
        <f>IF(L73="OK",0,IF(X73=0,"Higher","Lower"))</f>
        <v>0</v>
      </c>
      <c r="P73" s="158">
        <f>IF($O73="Higher",IF($AH73="&gt;","Yes","No"),0)</f>
        <v>0</v>
      </c>
      <c r="Q73" s="123"/>
      <c r="S73" s="159">
        <v>0</v>
      </c>
      <c r="T73" s="160">
        <v>0</v>
      </c>
      <c r="U73" s="161">
        <v>0</v>
      </c>
      <c r="V73" s="160">
        <v>0</v>
      </c>
      <c r="W73" s="162">
        <v>1</v>
      </c>
      <c r="X73" s="163" t="s">
        <v>65</v>
      </c>
      <c r="Y73" s="163">
        <v>0</v>
      </c>
      <c r="Z73" s="163">
        <v>0</v>
      </c>
      <c r="AA73" s="124">
        <f>E73-AB73</f>
        <v>0.20000000000004547</v>
      </c>
      <c r="AB73" s="156">
        <v>600.02199999999993</v>
      </c>
      <c r="AC73" s="117">
        <f>INT(E73)</f>
        <v>600</v>
      </c>
      <c r="AD73" s="156">
        <v>600</v>
      </c>
      <c r="AE73" s="127" t="str">
        <f>IF(AC73&gt;AD73,"&gt;",IF(AC73&lt;AD73,"&lt;","="))</f>
        <v>=</v>
      </c>
      <c r="AF73" s="156">
        <v>0</v>
      </c>
      <c r="AG73" s="156">
        <v>200</v>
      </c>
      <c r="AH73" s="127" t="str">
        <f>IF(AF73=0,"N/A",IF(AF73&gt;AG73,"&gt;",IF(AF73&lt;AG73,"&lt;","=")))</f>
        <v>N/A</v>
      </c>
      <c r="AI73" s="156">
        <v>3</v>
      </c>
      <c r="AJ73" s="156"/>
      <c r="AK73" s="127" t="b">
        <f>IF(ISBLANK(AV73),"N/A",C73=AV73)</f>
        <v>1</v>
      </c>
      <c r="AL73" s="128"/>
      <c r="AM73" s="129" t="b">
        <f>IF(ISBLANK(AN73),"N/A",C73=AN73)</f>
        <v>1</v>
      </c>
      <c r="AN73" s="130" t="s">
        <v>630</v>
      </c>
      <c r="AO73" s="113" t="s">
        <v>630</v>
      </c>
      <c r="AP73" s="131">
        <v>1</v>
      </c>
      <c r="AQ73" s="131" t="s">
        <v>949</v>
      </c>
      <c r="AR73" s="131" t="s">
        <v>161</v>
      </c>
      <c r="AS73" s="132">
        <v>600.202</v>
      </c>
      <c r="AU73" s="2">
        <v>1</v>
      </c>
      <c r="AV73" s="133" t="s">
        <v>630</v>
      </c>
      <c r="AW73" s="133" t="s">
        <v>56</v>
      </c>
      <c r="AX73" s="134">
        <v>600.02199999999993</v>
      </c>
      <c r="AY73" s="2" t="b">
        <f>AV73=C73</f>
        <v>1</v>
      </c>
    </row>
    <row r="74" spans="1:51" x14ac:dyDescent="0.2">
      <c r="A74" s="2" t="s">
        <v>107</v>
      </c>
      <c r="B74" s="3">
        <f>1+IF(I74&lt;I73,1,0)</f>
        <v>2</v>
      </c>
      <c r="C74" s="153" t="s">
        <v>61</v>
      </c>
      <c r="D74" s="154" t="s">
        <v>63</v>
      </c>
      <c r="E74" s="155">
        <v>598.22210689999997</v>
      </c>
      <c r="F74" s="116">
        <f>IF(OR(I74=I75,I74=I73),"Joint",0)</f>
        <v>0</v>
      </c>
      <c r="G74" s="156">
        <v>5</v>
      </c>
      <c r="H74" s="118" t="str">
        <f t="shared" si="70"/>
        <v>OK</v>
      </c>
      <c r="I74" s="157">
        <v>598.22189000000003</v>
      </c>
      <c r="J74" s="118"/>
      <c r="K74" s="123"/>
      <c r="L74" s="121" t="str">
        <f>IF(C74="No match","N/A",IF(W74=1,"OK",IF(AO74="No qualifing runner","No prev","No")))</f>
        <v>OK</v>
      </c>
      <c r="M74" s="158">
        <f t="shared" ref="M74:M75" si="71">IF(L74="No",IF(OR(P74="Yes",Q74="Yes"),"Yes","No"),0)</f>
        <v>0</v>
      </c>
      <c r="N74" s="158">
        <f t="shared" ref="N74:N75" si="72">IF(AND(L74="No",M74="No"),"O/S",0)</f>
        <v>0</v>
      </c>
      <c r="O74" s="122">
        <f>IF(L74="OK",0,IF(X74=0,"Higher","Lower"))</f>
        <v>0</v>
      </c>
      <c r="P74" s="158">
        <f t="shared" ref="P74:P75" si="73">IF($O74="Higher",IF($AH74="&gt;","Yes","No"),0)</f>
        <v>0</v>
      </c>
      <c r="Q74" s="158">
        <f>IF($O74="Lower",IF($AH73="&gt;","Yes","No"),0)</f>
        <v>0</v>
      </c>
      <c r="S74" s="159">
        <v>0</v>
      </c>
      <c r="T74" s="160">
        <v>0</v>
      </c>
      <c r="U74" s="161">
        <v>0</v>
      </c>
      <c r="V74" s="160">
        <v>0</v>
      </c>
      <c r="W74" s="162">
        <v>1</v>
      </c>
      <c r="X74" s="163">
        <v>0</v>
      </c>
      <c r="Y74" s="163" t="s">
        <v>107</v>
      </c>
      <c r="Z74" s="163">
        <v>0</v>
      </c>
      <c r="AA74" s="124">
        <f>E74-AB74</f>
        <v>2.001427900000067</v>
      </c>
      <c r="AB74" s="156">
        <v>596.2206789999999</v>
      </c>
      <c r="AC74" s="117">
        <f>INT(E74)</f>
        <v>598</v>
      </c>
      <c r="AD74" s="156">
        <v>597</v>
      </c>
      <c r="AE74" s="127" t="str">
        <f t="shared" ref="AE74:AE76" si="74">IF(AC74&gt;AD74,"&gt;",IF(AC74&lt;AD74,"&lt;","="))</f>
        <v>&gt;</v>
      </c>
      <c r="AF74" s="156">
        <v>200</v>
      </c>
      <c r="AG74" s="156">
        <v>199</v>
      </c>
      <c r="AH74" s="127" t="str">
        <f t="shared" ref="AH74:AH76" si="75">IF(AF74=0,"N/A",IF(AF74&gt;AG74,"&gt;",IF(AF74&lt;AG74,"&lt;","=")))</f>
        <v>&gt;</v>
      </c>
      <c r="AI74" s="156">
        <v>5</v>
      </c>
      <c r="AJ74" s="156"/>
      <c r="AK74" s="127" t="b">
        <f>IF(ISBLANK(AV74),"N/A",C74=AV74)</f>
        <v>1</v>
      </c>
      <c r="AL74" s="128"/>
      <c r="AM74" s="129" t="b">
        <f>IF(ISBLANK(AN74),"N/A",C74=AN74)</f>
        <v>1</v>
      </c>
      <c r="AN74" s="130" t="s">
        <v>61</v>
      </c>
      <c r="AO74" s="113" t="s">
        <v>61</v>
      </c>
      <c r="AP74" s="131">
        <v>2</v>
      </c>
      <c r="AQ74" s="131" t="s">
        <v>950</v>
      </c>
      <c r="AR74" s="131" t="s">
        <v>52</v>
      </c>
      <c r="AS74" s="132">
        <v>599.22091879999982</v>
      </c>
      <c r="AU74" s="2">
        <v>2</v>
      </c>
      <c r="AV74" s="133" t="s">
        <v>61</v>
      </c>
      <c r="AW74" s="133" t="s">
        <v>63</v>
      </c>
      <c r="AX74" s="134">
        <v>597.22070789999987</v>
      </c>
      <c r="AY74" s="2" t="b">
        <f>AV74=C74</f>
        <v>1</v>
      </c>
    </row>
    <row r="75" spans="1:51" x14ac:dyDescent="0.2">
      <c r="A75" s="2" t="s">
        <v>631</v>
      </c>
      <c r="B75" s="3">
        <f>1+IF(I75&lt;I73,1,0)+IF(I75&lt;I74,1,0)</f>
        <v>3</v>
      </c>
      <c r="C75" s="153" t="s">
        <v>127</v>
      </c>
      <c r="D75" s="154" t="s">
        <v>31</v>
      </c>
      <c r="E75" s="155">
        <v>563.21273650000001</v>
      </c>
      <c r="F75" s="116">
        <f>IF(OR(I75=I76,I75=I74),"Joint",0)</f>
        <v>0</v>
      </c>
      <c r="G75" s="156">
        <v>5</v>
      </c>
      <c r="H75" s="118" t="str">
        <f t="shared" si="70"/>
        <v>OK</v>
      </c>
      <c r="I75" s="157">
        <v>563.21253999999999</v>
      </c>
      <c r="J75" s="118"/>
      <c r="K75" s="123"/>
      <c r="L75" s="121" t="str">
        <f>IF(C75="No match","N/A",IF(W75=1,"OK",IF(AO75="No qualifing runner","No prev","No")))</f>
        <v>OK</v>
      </c>
      <c r="M75" s="158">
        <f t="shared" si="71"/>
        <v>0</v>
      </c>
      <c r="N75" s="158">
        <f t="shared" si="72"/>
        <v>0</v>
      </c>
      <c r="O75" s="122">
        <f>IF(L75="OK",0,IF(Y75=0,"Higher","Lower"))</f>
        <v>0</v>
      </c>
      <c r="P75" s="158">
        <f t="shared" si="73"/>
        <v>0</v>
      </c>
      <c r="Q75" s="158">
        <f>IF($O75="Lower",IF(OR($AH73="&gt;",$AH74="&gt;"),"Yes","No"),0)</f>
        <v>0</v>
      </c>
      <c r="S75" s="159">
        <v>0</v>
      </c>
      <c r="T75" s="160">
        <v>0</v>
      </c>
      <c r="U75" s="161">
        <v>0</v>
      </c>
      <c r="V75" s="160">
        <v>0</v>
      </c>
      <c r="W75" s="162">
        <v>1</v>
      </c>
      <c r="X75" s="163">
        <v>0</v>
      </c>
      <c r="Y75" s="163">
        <v>0</v>
      </c>
      <c r="Z75" s="163" t="s">
        <v>631</v>
      </c>
      <c r="AA75" s="124">
        <f>E75-AB75</f>
        <v>13.009291499999904</v>
      </c>
      <c r="AB75" s="156">
        <v>550.2034450000001</v>
      </c>
      <c r="AC75" s="117">
        <f>INT(E75)</f>
        <v>563</v>
      </c>
      <c r="AD75" s="156">
        <v>558</v>
      </c>
      <c r="AE75" s="127" t="str">
        <f t="shared" si="74"/>
        <v>&gt;</v>
      </c>
      <c r="AF75" s="156">
        <v>192</v>
      </c>
      <c r="AG75" s="156">
        <v>187</v>
      </c>
      <c r="AH75" s="127" t="str">
        <f t="shared" si="75"/>
        <v>&gt;</v>
      </c>
      <c r="AI75" s="156">
        <v>5</v>
      </c>
      <c r="AJ75" s="156"/>
      <c r="AK75" s="127" t="b">
        <f>IF(ISBLANK(AV75),"N/A",C75=AV75)</f>
        <v>1</v>
      </c>
      <c r="AL75" s="128"/>
      <c r="AM75" s="129" t="b">
        <f>IF(ISBLANK(AN75),"N/A",C75=AN75)</f>
        <v>0</v>
      </c>
      <c r="AN75" s="130" t="s">
        <v>632</v>
      </c>
      <c r="AO75" s="113" t="s">
        <v>953</v>
      </c>
      <c r="AP75" s="131">
        <v>3</v>
      </c>
      <c r="AQ75" s="131" t="s">
        <v>951</v>
      </c>
      <c r="AR75" s="131" t="s">
        <v>56</v>
      </c>
      <c r="AS75" s="132">
        <v>593.21847000000002</v>
      </c>
      <c r="AU75" s="2">
        <v>3</v>
      </c>
      <c r="AV75" s="133" t="s">
        <v>127</v>
      </c>
      <c r="AW75" s="133" t="s">
        <v>31</v>
      </c>
      <c r="AX75" s="134">
        <v>562.20361449999996</v>
      </c>
      <c r="AY75" s="2" t="b">
        <f>AV75=C75</f>
        <v>1</v>
      </c>
    </row>
    <row r="76" spans="1:51" x14ac:dyDescent="0.2">
      <c r="A76" s="1" t="s">
        <v>633</v>
      </c>
      <c r="B76" s="3">
        <f>1+IF(I76&lt;I73,1,0)+IF(I76&lt;I74,1,0)+IF(I76&lt;I75,1,0)</f>
        <v>4</v>
      </c>
      <c r="C76" s="153" t="s">
        <v>632</v>
      </c>
      <c r="D76" s="154" t="s">
        <v>49</v>
      </c>
      <c r="E76" s="155">
        <v>553.206591</v>
      </c>
      <c r="F76" s="116">
        <f>IF(I76=I75,"Joint",0)</f>
        <v>0</v>
      </c>
      <c r="G76" s="156">
        <v>4</v>
      </c>
      <c r="H76" s="118" t="str">
        <f t="shared" si="70"/>
        <v>OK</v>
      </c>
      <c r="I76" s="157">
        <v>553.20641000000001</v>
      </c>
      <c r="J76" s="118"/>
      <c r="K76" s="123"/>
      <c r="L76" s="123"/>
      <c r="M76" s="123"/>
      <c r="N76" s="123"/>
      <c r="O76" s="123"/>
      <c r="P76" s="123"/>
      <c r="Q76" s="123"/>
      <c r="S76" s="159">
        <v>0</v>
      </c>
      <c r="T76" s="160">
        <v>0</v>
      </c>
      <c r="U76" s="161">
        <v>0</v>
      </c>
      <c r="V76" s="160">
        <v>0</v>
      </c>
      <c r="W76" s="123"/>
      <c r="X76" s="163">
        <v>0</v>
      </c>
      <c r="Y76" s="163">
        <v>0</v>
      </c>
      <c r="Z76" s="163" t="s">
        <v>631</v>
      </c>
      <c r="AA76" s="123"/>
      <c r="AB76" s="156">
        <v>553.20124099999998</v>
      </c>
      <c r="AC76" s="117">
        <f>INT(E76)</f>
        <v>553</v>
      </c>
      <c r="AD76" s="156">
        <v>558</v>
      </c>
      <c r="AE76" s="127" t="str">
        <f t="shared" si="74"/>
        <v>&lt;</v>
      </c>
      <c r="AF76" s="156">
        <v>0</v>
      </c>
      <c r="AG76" s="156">
        <v>186</v>
      </c>
      <c r="AH76" s="127" t="str">
        <f t="shared" si="75"/>
        <v>N/A</v>
      </c>
      <c r="AI76" s="156">
        <v>4</v>
      </c>
      <c r="AJ76" s="156"/>
      <c r="AK76" s="127" t="str">
        <f>IF(ISBLANK(AV76),"N/A",C76=AV76)</f>
        <v>N/A</v>
      </c>
      <c r="AL76" s="128"/>
      <c r="AM76" s="129" t="str">
        <f>IF(ISBLANK(AN76),"N/A",C76=AN76)</f>
        <v>N/A</v>
      </c>
      <c r="AN76" s="130"/>
      <c r="AO76" s="123"/>
      <c r="AP76" s="135"/>
      <c r="AQ76" s="135"/>
      <c r="AR76" s="135"/>
      <c r="AS76" s="136"/>
      <c r="AV76" s="137"/>
      <c r="AW76" s="137"/>
      <c r="AX76" s="138"/>
    </row>
    <row r="77" spans="1:51" x14ac:dyDescent="0.2"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S77" s="139"/>
      <c r="T77" s="139"/>
      <c r="U77" s="139"/>
      <c r="V77" s="139"/>
      <c r="W77" s="140"/>
      <c r="X77" s="140"/>
      <c r="Y77" s="140"/>
      <c r="Z77" s="140"/>
      <c r="AA77" s="14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13"/>
      <c r="AP77" s="143"/>
      <c r="AQ77" s="143"/>
      <c r="AR77" s="143"/>
      <c r="AS77" s="144"/>
      <c r="AV77" s="113"/>
      <c r="AW77" s="113"/>
      <c r="AX77" s="130"/>
    </row>
    <row r="78" spans="1:51" x14ac:dyDescent="0.2">
      <c r="A78" s="78"/>
      <c r="B78" s="110" t="s">
        <v>954</v>
      </c>
      <c r="C78" s="110"/>
      <c r="D78" s="110"/>
      <c r="E78" s="145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S78" s="146"/>
      <c r="T78" s="146"/>
      <c r="U78" s="146"/>
      <c r="V78" s="146"/>
      <c r="W78" s="147"/>
      <c r="X78" s="147"/>
      <c r="Y78" s="147"/>
      <c r="Z78" s="147"/>
      <c r="AA78" s="147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30"/>
      <c r="AN78" s="130"/>
      <c r="AO78" s="113"/>
      <c r="AP78" s="143" t="s">
        <v>955</v>
      </c>
      <c r="AQ78" s="143"/>
      <c r="AR78" s="143"/>
      <c r="AS78" s="144"/>
      <c r="AU78" s="2" t="s">
        <v>954</v>
      </c>
      <c r="AV78" s="151"/>
      <c r="AW78" s="151"/>
      <c r="AX78" s="152"/>
    </row>
    <row r="79" spans="1:51" x14ac:dyDescent="0.2">
      <c r="A79" s="1" t="s">
        <v>653</v>
      </c>
      <c r="B79" s="3">
        <v>1</v>
      </c>
      <c r="C79" s="153" t="s">
        <v>105</v>
      </c>
      <c r="D79" s="154" t="s">
        <v>63</v>
      </c>
      <c r="E79" s="155">
        <v>591.22226599999999</v>
      </c>
      <c r="F79" s="116">
        <f>IF(I79=I80,"Joint",0)</f>
        <v>0</v>
      </c>
      <c r="G79" s="156">
        <v>4</v>
      </c>
      <c r="H79" s="118" t="str">
        <f t="shared" ref="H79:H82" si="76">IF(AND(G79&gt;=H$4,C79&lt;&gt;"No match"),"OK","NO")</f>
        <v>OK</v>
      </c>
      <c r="I79" s="157">
        <v>591.21866999999997</v>
      </c>
      <c r="J79" s="118"/>
      <c r="K79" s="123"/>
      <c r="L79" s="121" t="str">
        <f>IF(C79="No match","N/A",IF(W79=1,"OK",IF(AO79="No qualifing runner","No prev","No")))</f>
        <v>OK</v>
      </c>
      <c r="M79" s="158">
        <f>IF(L79="No",IF(OR(P79="Yes",Q79="Yes"),"Yes","No"),0)</f>
        <v>0</v>
      </c>
      <c r="N79" s="158">
        <f>IF(AND(L79="No",M79="No"),"O/S",0)</f>
        <v>0</v>
      </c>
      <c r="O79" s="122">
        <f>IF(L79="OK",0,IF(X79=0,"Higher","Lower"))</f>
        <v>0</v>
      </c>
      <c r="P79" s="158">
        <f>IF($O79="Higher",IF($AH79="&gt;","Yes","No"),0)</f>
        <v>0</v>
      </c>
      <c r="Q79" s="123"/>
      <c r="S79" s="159">
        <v>0</v>
      </c>
      <c r="T79" s="160">
        <v>0</v>
      </c>
      <c r="U79" s="161">
        <v>0</v>
      </c>
      <c r="V79" s="160">
        <v>0</v>
      </c>
      <c r="W79" s="162">
        <v>1</v>
      </c>
      <c r="X79" s="163" t="s">
        <v>653</v>
      </c>
      <c r="Y79" s="163" t="s">
        <v>654</v>
      </c>
      <c r="Z79" s="163">
        <v>0</v>
      </c>
      <c r="AA79" s="124">
        <f>E79-AB79</f>
        <v>1.0078959999999597</v>
      </c>
      <c r="AB79" s="156">
        <v>590.21437000000003</v>
      </c>
      <c r="AC79" s="117">
        <f>INT(E79)</f>
        <v>591</v>
      </c>
      <c r="AD79" s="156">
        <v>591</v>
      </c>
      <c r="AE79" s="127" t="str">
        <f>IF(AC79&gt;AD79,"&gt;",IF(AC79&lt;AD79,"&lt;","="))</f>
        <v>=</v>
      </c>
      <c r="AF79" s="156">
        <v>197</v>
      </c>
      <c r="AG79" s="156">
        <v>197</v>
      </c>
      <c r="AH79" s="127" t="str">
        <f>IF(AF79=0,"N/A",IF(AF79&gt;AG79,"&gt;",IF(AF79&lt;AG79,"&lt;","=")))</f>
        <v>=</v>
      </c>
      <c r="AI79" s="156">
        <v>4</v>
      </c>
      <c r="AJ79" s="156"/>
      <c r="AK79" s="127" t="b">
        <f>IF(ISBLANK(AV79),"N/A",C79=AV79)</f>
        <v>1</v>
      </c>
      <c r="AL79" s="128"/>
      <c r="AM79" s="129" t="b">
        <f>IF(ISBLANK(AN79),"N/A",C79=AN79)</f>
        <v>1</v>
      </c>
      <c r="AN79" s="130" t="s">
        <v>105</v>
      </c>
      <c r="AO79" s="165" t="s">
        <v>956</v>
      </c>
      <c r="AP79" s="143">
        <v>1</v>
      </c>
      <c r="AQ79" s="143" t="s">
        <v>957</v>
      </c>
      <c r="AR79" s="143" t="s">
        <v>19</v>
      </c>
      <c r="AS79" s="144">
        <v>593.21538599999985</v>
      </c>
      <c r="AU79" s="2">
        <v>1</v>
      </c>
      <c r="AV79" s="133" t="s">
        <v>105</v>
      </c>
      <c r="AW79" s="133" t="s">
        <v>63</v>
      </c>
      <c r="AX79" s="134">
        <v>590.2144659999999</v>
      </c>
      <c r="AY79" s="2" t="b">
        <f>AV79=C79</f>
        <v>1</v>
      </c>
    </row>
    <row r="80" spans="1:51" x14ac:dyDescent="0.2">
      <c r="A80" s="1" t="s">
        <v>654</v>
      </c>
      <c r="B80" s="3">
        <f>1+IF(I80&lt;I79,1,0)</f>
        <v>2</v>
      </c>
      <c r="C80" s="153" t="s">
        <v>655</v>
      </c>
      <c r="D80" s="154" t="s">
        <v>114</v>
      </c>
      <c r="E80" s="155">
        <v>588.22393999999997</v>
      </c>
      <c r="F80" s="116">
        <f>IF(OR(I80=I81,I80=I79),"Joint",0)</f>
        <v>0</v>
      </c>
      <c r="G80" s="156">
        <v>3</v>
      </c>
      <c r="H80" s="118" t="str">
        <f t="shared" si="76"/>
        <v>OK</v>
      </c>
      <c r="I80" s="157">
        <v>588.22043999999994</v>
      </c>
      <c r="J80" s="118"/>
      <c r="K80" s="123"/>
      <c r="L80" s="121" t="str">
        <f>IF(C80="No match","N/A",IF(W80=1,"OK",IF(AO80="No qualifing runner","No prev","No")))</f>
        <v>OK</v>
      </c>
      <c r="M80" s="158">
        <f t="shared" ref="M80:M81" si="77">IF(L80="No",IF(OR(P80="Yes",Q80="Yes"),"Yes","No"),0)</f>
        <v>0</v>
      </c>
      <c r="N80" s="158">
        <f t="shared" ref="N80:N81" si="78">IF(AND(L80="No",M80="No"),"O/S",0)</f>
        <v>0</v>
      </c>
      <c r="O80" s="122">
        <f>IF(L80="OK",0,IF(X80=0,"Higher","Lower"))</f>
        <v>0</v>
      </c>
      <c r="P80" s="158">
        <f t="shared" ref="P80:P81" si="79">IF($O80="Higher",IF($AH80="&gt;","Yes","No"),0)</f>
        <v>0</v>
      </c>
      <c r="Q80" s="158">
        <f>IF($O80="Lower",IF($AH79="&gt;","Yes","No"),0)</f>
        <v>0</v>
      </c>
      <c r="S80" s="159">
        <v>0</v>
      </c>
      <c r="T80" s="160">
        <v>0</v>
      </c>
      <c r="U80" s="161">
        <v>0</v>
      </c>
      <c r="V80" s="160">
        <v>0</v>
      </c>
      <c r="W80" s="162">
        <v>1</v>
      </c>
      <c r="X80" s="163" t="s">
        <v>653</v>
      </c>
      <c r="Y80" s="163" t="s">
        <v>654</v>
      </c>
      <c r="Z80" s="163" t="s">
        <v>656</v>
      </c>
      <c r="AA80" s="124">
        <f>E80-AB80</f>
        <v>1.1850000000094951E-2</v>
      </c>
      <c r="AB80" s="156">
        <v>588.21208999999988</v>
      </c>
      <c r="AC80" s="117">
        <f>INT(E80)</f>
        <v>588</v>
      </c>
      <c r="AD80" s="156">
        <v>593</v>
      </c>
      <c r="AE80" s="127" t="str">
        <f t="shared" ref="AE80:AE82" si="80">IF(AC80&gt;AD80,"&gt;",IF(AC80&lt;AD80,"&lt;","="))</f>
        <v>&lt;</v>
      </c>
      <c r="AF80" s="156">
        <v>0</v>
      </c>
      <c r="AG80" s="156">
        <v>199</v>
      </c>
      <c r="AH80" s="127" t="str">
        <f t="shared" ref="AH80:AH82" si="81">IF(AF80=0,"N/A",IF(AF80&gt;AG80,"&gt;",IF(AF80&lt;AG80,"&lt;","=")))</f>
        <v>N/A</v>
      </c>
      <c r="AI80" s="156">
        <v>3</v>
      </c>
      <c r="AJ80" s="156"/>
      <c r="AK80" s="127" t="b">
        <f>IF(ISBLANK(AV80),"N/A",C80=AV80)</f>
        <v>1</v>
      </c>
      <c r="AL80" s="128"/>
      <c r="AM80" s="129" t="b">
        <f>IF(ISBLANK(AN80),"N/A",C80=AN80)</f>
        <v>1</v>
      </c>
      <c r="AN80" s="130" t="s">
        <v>655</v>
      </c>
      <c r="AO80" s="165" t="s">
        <v>956</v>
      </c>
      <c r="AP80" s="143">
        <v>2</v>
      </c>
      <c r="AQ80" s="143" t="s">
        <v>958</v>
      </c>
      <c r="AR80" s="143" t="s">
        <v>52</v>
      </c>
      <c r="AS80" s="144">
        <v>579.20835179999995</v>
      </c>
      <c r="AU80" s="2">
        <v>2</v>
      </c>
      <c r="AV80" s="133" t="s">
        <v>655</v>
      </c>
      <c r="AW80" s="133" t="s">
        <v>114</v>
      </c>
      <c r="AX80" s="134">
        <v>588.2119899999999</v>
      </c>
      <c r="AY80" s="2" t="b">
        <f>AV80=C80</f>
        <v>1</v>
      </c>
    </row>
    <row r="81" spans="1:51" x14ac:dyDescent="0.2">
      <c r="A81" s="1" t="s">
        <v>656</v>
      </c>
      <c r="B81" s="3">
        <f>1+IF(I81&lt;I79,1,0)+IF(I81&lt;I80,1,0)</f>
        <v>3</v>
      </c>
      <c r="C81" s="153" t="s">
        <v>657</v>
      </c>
      <c r="D81" s="154" t="s">
        <v>34</v>
      </c>
      <c r="E81" s="155">
        <v>545.21567200000004</v>
      </c>
      <c r="F81" s="116">
        <f>IF(OR(I81=I82,I81=I80),"Joint",0)</f>
        <v>0</v>
      </c>
      <c r="G81" s="156">
        <v>4</v>
      </c>
      <c r="H81" s="118" t="str">
        <f t="shared" si="76"/>
        <v>OK</v>
      </c>
      <c r="I81" s="157">
        <v>545.21190999999999</v>
      </c>
      <c r="J81" s="118"/>
      <c r="K81" s="123"/>
      <c r="L81" s="121" t="str">
        <f>IF(C81="No match","N/A",IF(W81=1,"OK",IF(AO81="No qualifing runner","No prev","No")))</f>
        <v>OK</v>
      </c>
      <c r="M81" s="158">
        <f t="shared" si="77"/>
        <v>0</v>
      </c>
      <c r="N81" s="158">
        <f t="shared" si="78"/>
        <v>0</v>
      </c>
      <c r="O81" s="122">
        <f>IF(L81="OK",0,IF(Y81=0,"Higher","Lower"))</f>
        <v>0</v>
      </c>
      <c r="P81" s="158">
        <f t="shared" si="79"/>
        <v>0</v>
      </c>
      <c r="Q81" s="158">
        <f>IF($O81="Lower",IF(OR($AH79="&gt;",$AH80="&gt;"),"Yes","No"),0)</f>
        <v>0</v>
      </c>
      <c r="S81" s="159">
        <v>0</v>
      </c>
      <c r="T81" s="160">
        <v>0</v>
      </c>
      <c r="U81" s="161">
        <v>0</v>
      </c>
      <c r="V81" s="160">
        <v>0</v>
      </c>
      <c r="W81" s="162">
        <v>1</v>
      </c>
      <c r="X81" s="163">
        <v>0</v>
      </c>
      <c r="Y81" s="163">
        <v>0</v>
      </c>
      <c r="Z81" s="163" t="s">
        <v>656</v>
      </c>
      <c r="AA81" s="124">
        <f>E81-AB81</f>
        <v>3.6880999999993946E-2</v>
      </c>
      <c r="AB81" s="156">
        <v>545.17879100000005</v>
      </c>
      <c r="AC81" s="117">
        <f>INT(E81)</f>
        <v>545</v>
      </c>
      <c r="AD81" s="156">
        <v>566</v>
      </c>
      <c r="AE81" s="127" t="str">
        <f t="shared" si="80"/>
        <v>&lt;</v>
      </c>
      <c r="AF81" s="156">
        <v>0</v>
      </c>
      <c r="AG81" s="156">
        <v>192</v>
      </c>
      <c r="AH81" s="127" t="str">
        <f t="shared" si="81"/>
        <v>N/A</v>
      </c>
      <c r="AI81" s="156">
        <v>4</v>
      </c>
      <c r="AJ81" s="156"/>
      <c r="AK81" s="127" t="b">
        <f>IF(ISBLANK(AV81),"N/A",C81=AV81)</f>
        <v>1</v>
      </c>
      <c r="AL81" s="128"/>
      <c r="AM81" s="129" t="b">
        <f>IF(ISBLANK(AN81),"N/A",C81=AN81)</f>
        <v>1</v>
      </c>
      <c r="AN81" s="130" t="s">
        <v>657</v>
      </c>
      <c r="AO81" s="165" t="s">
        <v>959</v>
      </c>
      <c r="AP81" s="143">
        <v>3</v>
      </c>
      <c r="AQ81" s="143" t="s">
        <v>960</v>
      </c>
      <c r="AR81" s="143" t="s">
        <v>161</v>
      </c>
      <c r="AS81" s="144">
        <v>564.20635120000009</v>
      </c>
      <c r="AU81" s="2">
        <v>3</v>
      </c>
      <c r="AV81" s="133" t="s">
        <v>657</v>
      </c>
      <c r="AW81" s="133" t="s">
        <v>34</v>
      </c>
      <c r="AX81" s="134">
        <v>545.17869100000007</v>
      </c>
      <c r="AY81" s="2" t="b">
        <f>AV81=C81</f>
        <v>1</v>
      </c>
    </row>
    <row r="82" spans="1:51" x14ac:dyDescent="0.2">
      <c r="A82" s="1" t="s">
        <v>659</v>
      </c>
      <c r="B82" s="3">
        <f>1+IF(I82&lt;I79,1,0)+IF(I82&lt;I80,1,0)+IF(I82&lt;I81,1,0)</f>
        <v>4</v>
      </c>
      <c r="C82" s="153" t="s">
        <v>658</v>
      </c>
      <c r="D82" s="154" t="s">
        <v>49</v>
      </c>
      <c r="E82" s="155">
        <v>541.20926999999995</v>
      </c>
      <c r="F82" s="116">
        <f>IF(I82=I81,"Joint",0)</f>
        <v>0</v>
      </c>
      <c r="G82" s="156">
        <v>3</v>
      </c>
      <c r="H82" s="118" t="str">
        <f t="shared" si="76"/>
        <v>OK</v>
      </c>
      <c r="I82" s="157">
        <v>541.20557000000008</v>
      </c>
      <c r="J82" s="118"/>
      <c r="K82" s="123"/>
      <c r="L82" s="123"/>
      <c r="M82" s="123"/>
      <c r="N82" s="123"/>
      <c r="O82" s="123"/>
      <c r="P82" s="123"/>
      <c r="Q82" s="123"/>
      <c r="S82" s="159">
        <v>0</v>
      </c>
      <c r="T82" s="160">
        <v>0</v>
      </c>
      <c r="U82" s="161">
        <v>0</v>
      </c>
      <c r="V82" s="160">
        <v>0</v>
      </c>
      <c r="W82" s="123"/>
      <c r="X82" s="163">
        <v>0</v>
      </c>
      <c r="Y82" s="163">
        <v>0</v>
      </c>
      <c r="Z82" s="163" t="s">
        <v>656</v>
      </c>
      <c r="AA82" s="123"/>
      <c r="AB82" s="156">
        <v>541.01623699999993</v>
      </c>
      <c r="AC82" s="117">
        <f>INT(E82)</f>
        <v>541</v>
      </c>
      <c r="AD82" s="156">
        <v>550</v>
      </c>
      <c r="AE82" s="127" t="str">
        <f t="shared" si="80"/>
        <v>&lt;</v>
      </c>
      <c r="AF82" s="156">
        <v>0</v>
      </c>
      <c r="AG82" s="156">
        <v>186</v>
      </c>
      <c r="AH82" s="127" t="str">
        <f t="shared" si="81"/>
        <v>N/A</v>
      </c>
      <c r="AI82" s="156">
        <v>3</v>
      </c>
      <c r="AJ82" s="156"/>
      <c r="AK82" s="127" t="str">
        <f>IF(ISBLANK(AV82),"N/A",C82=AV82)</f>
        <v>N/A</v>
      </c>
      <c r="AL82" s="128"/>
      <c r="AM82" s="129" t="str">
        <f>IF(ISBLANK(AN82),"N/A",C82=AN82)</f>
        <v>N/A</v>
      </c>
      <c r="AN82" s="130"/>
      <c r="AO82" s="123"/>
      <c r="AP82" s="143"/>
      <c r="AQ82" s="143"/>
      <c r="AR82" s="143"/>
      <c r="AS82" s="144"/>
      <c r="AV82" s="113"/>
      <c r="AW82" s="113"/>
      <c r="AX82" s="130"/>
    </row>
    <row r="83" spans="1:51" x14ac:dyDescent="0.2"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S83" s="139"/>
      <c r="T83" s="139"/>
      <c r="U83" s="139"/>
      <c r="V83" s="139"/>
      <c r="W83" s="140"/>
      <c r="X83" s="140"/>
      <c r="Y83" s="140"/>
      <c r="Z83" s="140"/>
      <c r="AA83" s="14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13"/>
      <c r="AP83" s="143"/>
      <c r="AQ83" s="143"/>
      <c r="AR83" s="143"/>
      <c r="AS83" s="144"/>
      <c r="AV83" s="113"/>
      <c r="AW83" s="113"/>
      <c r="AX83" s="130"/>
    </row>
    <row r="84" spans="1:51" x14ac:dyDescent="0.2">
      <c r="A84" s="78"/>
      <c r="B84" s="110" t="s">
        <v>955</v>
      </c>
      <c r="C84" s="110"/>
      <c r="D84" s="110"/>
      <c r="E84" s="145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S84" s="146"/>
      <c r="T84" s="146"/>
      <c r="U84" s="146"/>
      <c r="V84" s="146"/>
      <c r="W84" s="147"/>
      <c r="X84" s="147"/>
      <c r="Y84" s="147"/>
      <c r="Z84" s="147"/>
      <c r="AA84" s="147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3"/>
      <c r="AP84" s="114" t="s">
        <v>955</v>
      </c>
      <c r="AQ84" s="114"/>
      <c r="AR84" s="114"/>
      <c r="AS84" s="150"/>
      <c r="AU84" s="2" t="s">
        <v>955</v>
      </c>
      <c r="AV84" s="151"/>
      <c r="AW84" s="151"/>
      <c r="AX84" s="152"/>
    </row>
    <row r="85" spans="1:51" x14ac:dyDescent="0.2">
      <c r="A85" s="2" t="s">
        <v>98</v>
      </c>
      <c r="B85" s="3">
        <v>1</v>
      </c>
      <c r="C85" s="153" t="s">
        <v>96</v>
      </c>
      <c r="D85" s="154" t="s">
        <v>42</v>
      </c>
      <c r="E85" s="155">
        <v>588.2267298999999</v>
      </c>
      <c r="F85" s="116">
        <f>IF(I85=I86,"Joint",0)</f>
        <v>0</v>
      </c>
      <c r="G85" s="156">
        <v>5</v>
      </c>
      <c r="H85" s="118" t="str">
        <f t="shared" ref="H85:H88" si="82">IF(AND(G85&gt;=H$4,C85&lt;&gt;"No match"),"OK","NO")</f>
        <v>OK</v>
      </c>
      <c r="I85" s="157">
        <v>588.22062000000005</v>
      </c>
      <c r="J85" s="118"/>
      <c r="K85" s="123"/>
      <c r="L85" s="121" t="str">
        <f>IF(C85="No match","N/A",IF(W85=1,"OK",IF(AO85="No qualifing runner","No prev","No")))</f>
        <v>OK</v>
      </c>
      <c r="M85" s="158">
        <f>IF(L85="No",IF(OR(P85="Yes",Q85="Yes"),"Yes","No"),0)</f>
        <v>0</v>
      </c>
      <c r="N85" s="158">
        <f>IF(AND(L85="No",M85="No"),"O/S",0)</f>
        <v>0</v>
      </c>
      <c r="O85" s="122">
        <f>IF(L85="OK",0,IF(X85=0,"Higher","Lower"))</f>
        <v>0</v>
      </c>
      <c r="P85" s="158">
        <f>IF($O85="Higher",IF($AH85="&gt;","Yes","No"),0)</f>
        <v>0</v>
      </c>
      <c r="Q85" s="123"/>
      <c r="S85" s="159">
        <v>0</v>
      </c>
      <c r="T85" s="160">
        <v>0</v>
      </c>
      <c r="U85" s="161">
        <v>0</v>
      </c>
      <c r="V85" s="160">
        <v>0</v>
      </c>
      <c r="W85" s="162">
        <v>1</v>
      </c>
      <c r="X85" s="163" t="s">
        <v>98</v>
      </c>
      <c r="Y85" s="163" t="s">
        <v>137</v>
      </c>
      <c r="Z85" s="163">
        <v>0</v>
      </c>
      <c r="AA85" s="124">
        <f>E85-AB85</f>
        <v>8.0202678999997943</v>
      </c>
      <c r="AB85" s="156">
        <v>580.2064620000001</v>
      </c>
      <c r="AC85" s="117">
        <f>INT(E85)</f>
        <v>588</v>
      </c>
      <c r="AD85" s="156">
        <v>586</v>
      </c>
      <c r="AE85" s="127" t="str">
        <f>IF(AC85&gt;AD85,"&gt;",IF(AC85&lt;AD85,"&lt;","="))</f>
        <v>&gt;</v>
      </c>
      <c r="AF85" s="156">
        <v>199</v>
      </c>
      <c r="AG85" s="156">
        <v>197</v>
      </c>
      <c r="AH85" s="127" t="str">
        <f>IF(AF85=0,"N/A",IF(AF85&gt;AG85,"&gt;",IF(AF85&lt;AG85,"&lt;","=")))</f>
        <v>&gt;</v>
      </c>
      <c r="AI85" s="156">
        <v>5</v>
      </c>
      <c r="AJ85" s="156"/>
      <c r="AK85" s="127" t="b">
        <f>IF(ISBLANK(AV85),"N/A",C85=AV85)</f>
        <v>1</v>
      </c>
      <c r="AL85" s="128"/>
      <c r="AM85" s="129" t="b">
        <f>IF(ISBLANK(AN85),"N/A",C85=AN85)</f>
        <v>1</v>
      </c>
      <c r="AN85" s="130" t="s">
        <v>96</v>
      </c>
      <c r="AO85" s="113" t="s">
        <v>961</v>
      </c>
      <c r="AP85" s="131">
        <v>1</v>
      </c>
      <c r="AQ85" s="131" t="s">
        <v>962</v>
      </c>
      <c r="AR85" s="131" t="s">
        <v>42</v>
      </c>
      <c r="AS85" s="132">
        <v>571.20618000000002</v>
      </c>
      <c r="AU85" s="2">
        <v>1</v>
      </c>
      <c r="AV85" s="133" t="s">
        <v>96</v>
      </c>
      <c r="AW85" s="133" t="s">
        <v>42</v>
      </c>
      <c r="AX85" s="134">
        <v>587.20619620000002</v>
      </c>
      <c r="AY85" s="2" t="b">
        <f>AV85=C85</f>
        <v>1</v>
      </c>
    </row>
    <row r="86" spans="1:51" x14ac:dyDescent="0.2">
      <c r="A86" s="2" t="s">
        <v>137</v>
      </c>
      <c r="B86" s="3">
        <f>1+IF(I86&lt;I85,1,0)</f>
        <v>2</v>
      </c>
      <c r="C86" s="153" t="s">
        <v>104</v>
      </c>
      <c r="D86" s="154" t="s">
        <v>63</v>
      </c>
      <c r="E86" s="155">
        <v>585.22560399999998</v>
      </c>
      <c r="F86" s="116">
        <f>IF(OR(I86=I87,I86=I85),"Joint",0)</f>
        <v>0</v>
      </c>
      <c r="G86" s="156">
        <v>4</v>
      </c>
      <c r="H86" s="118" t="str">
        <f t="shared" si="82"/>
        <v>OK</v>
      </c>
      <c r="I86" s="157">
        <v>585.21942000000001</v>
      </c>
      <c r="J86" s="118"/>
      <c r="K86" s="123"/>
      <c r="L86" s="121" t="str">
        <f>IF(C86="No match","N/A",IF(W86=1,"OK",IF(AO86="No qualifing runner","No prev","No")))</f>
        <v>OK</v>
      </c>
      <c r="M86" s="158">
        <f t="shared" ref="M86:M87" si="83">IF(L86="No",IF(OR(P86="Yes",Q86="Yes"),"Yes","No"),0)</f>
        <v>0</v>
      </c>
      <c r="N86" s="158">
        <f t="shared" ref="N86:N87" si="84">IF(AND(L86="No",M86="No"),"O/S",0)</f>
        <v>0</v>
      </c>
      <c r="O86" s="122">
        <f>IF(L86="OK",0,IF(X86=0,"Higher","Lower"))</f>
        <v>0</v>
      </c>
      <c r="P86" s="158">
        <f t="shared" ref="P86:P87" si="85">IF($O86="Higher",IF($AH86="&gt;","Yes","No"),0)</f>
        <v>0</v>
      </c>
      <c r="Q86" s="158">
        <f>IF($O86="Lower",IF($AH85="&gt;","Yes","No"),0)</f>
        <v>0</v>
      </c>
      <c r="S86" s="159">
        <v>0</v>
      </c>
      <c r="T86" s="160">
        <v>0</v>
      </c>
      <c r="U86" s="161">
        <v>0</v>
      </c>
      <c r="V86" s="160">
        <v>0</v>
      </c>
      <c r="W86" s="162">
        <v>1</v>
      </c>
      <c r="X86" s="163" t="s">
        <v>98</v>
      </c>
      <c r="Y86" s="163" t="s">
        <v>137</v>
      </c>
      <c r="Z86" s="163" t="s">
        <v>673</v>
      </c>
      <c r="AA86" s="124">
        <f>E86-AB86</f>
        <v>14.210070000000087</v>
      </c>
      <c r="AB86" s="156">
        <v>571.01553399999989</v>
      </c>
      <c r="AC86" s="117">
        <f>INT(E86)</f>
        <v>585</v>
      </c>
      <c r="AD86" s="156">
        <v>582</v>
      </c>
      <c r="AE86" s="127" t="str">
        <f t="shared" ref="AE86:AE88" si="86">IF(AC86&gt;AD86,"&gt;",IF(AC86&lt;AD86,"&lt;","="))</f>
        <v>&gt;</v>
      </c>
      <c r="AF86" s="156">
        <v>198</v>
      </c>
      <c r="AG86" s="156">
        <v>195</v>
      </c>
      <c r="AH86" s="127" t="str">
        <f t="shared" ref="AH86:AH88" si="87">IF(AF86=0,"N/A",IF(AF86&gt;AG86,"&gt;",IF(AF86&lt;AG86,"&lt;","=")))</f>
        <v>&gt;</v>
      </c>
      <c r="AI86" s="156">
        <v>4</v>
      </c>
      <c r="AJ86" s="156"/>
      <c r="AK86" s="127" t="b">
        <f>IF(ISBLANK(AV86),"N/A",C86=AV86)</f>
        <v>1</v>
      </c>
      <c r="AL86" s="128"/>
      <c r="AM86" s="129" t="b">
        <f>IF(ISBLANK(AN86),"N/A",C86=AN86)</f>
        <v>0</v>
      </c>
      <c r="AN86" s="130" t="s">
        <v>112</v>
      </c>
      <c r="AO86" s="113" t="s">
        <v>963</v>
      </c>
      <c r="AP86" s="131">
        <v>2</v>
      </c>
      <c r="AQ86" s="131" t="s">
        <v>964</v>
      </c>
      <c r="AR86" s="131" t="s">
        <v>49</v>
      </c>
      <c r="AS86" s="132">
        <v>557.19330320000006</v>
      </c>
      <c r="AU86" s="2">
        <v>2</v>
      </c>
      <c r="AV86" s="133" t="s">
        <v>104</v>
      </c>
      <c r="AW86" s="133" t="s">
        <v>63</v>
      </c>
      <c r="AX86" s="134">
        <v>584.01538340000002</v>
      </c>
      <c r="AY86" s="2" t="b">
        <f>AV86=C86</f>
        <v>1</v>
      </c>
    </row>
    <row r="87" spans="1:51" x14ac:dyDescent="0.2">
      <c r="A87" s="2" t="s">
        <v>673</v>
      </c>
      <c r="B87" s="3">
        <f>1+IF(I87&lt;I85,1,0)+IF(I87&lt;I86,1,0)</f>
        <v>3</v>
      </c>
      <c r="C87" s="153" t="s">
        <v>112</v>
      </c>
      <c r="D87" s="154" t="s">
        <v>114</v>
      </c>
      <c r="E87" s="155">
        <v>580.22349999999994</v>
      </c>
      <c r="F87" s="116">
        <f>IF(OR(I87=I88,I87=I86),"Joint",0)</f>
        <v>0</v>
      </c>
      <c r="G87" s="156">
        <v>4</v>
      </c>
      <c r="H87" s="118" t="str">
        <f t="shared" si="82"/>
        <v>OK</v>
      </c>
      <c r="I87" s="157">
        <v>580.21721000000002</v>
      </c>
      <c r="J87" s="118"/>
      <c r="K87" s="123"/>
      <c r="L87" s="121" t="str">
        <f>IF(C87="No match","N/A",IF(W87=1,"OK",IF(AO87="No qualifing runner","No prev","No")))</f>
        <v>OK</v>
      </c>
      <c r="M87" s="158">
        <f t="shared" si="83"/>
        <v>0</v>
      </c>
      <c r="N87" s="158">
        <f t="shared" si="84"/>
        <v>0</v>
      </c>
      <c r="O87" s="122">
        <f>IF(L87="OK",0,IF(Y87=0,"Higher","Lower"))</f>
        <v>0</v>
      </c>
      <c r="P87" s="158">
        <f t="shared" si="85"/>
        <v>0</v>
      </c>
      <c r="Q87" s="158">
        <f>IF($O87="Lower",IF(OR($AH85="&gt;",$AH86="&gt;"),"Yes","No"),0)</f>
        <v>0</v>
      </c>
      <c r="S87" s="159">
        <v>0</v>
      </c>
      <c r="T87" s="160">
        <v>0</v>
      </c>
      <c r="U87" s="161">
        <v>0</v>
      </c>
      <c r="V87" s="160">
        <v>0</v>
      </c>
      <c r="W87" s="162">
        <v>1</v>
      </c>
      <c r="X87" s="163">
        <v>0</v>
      </c>
      <c r="Y87" s="163" t="s">
        <v>137</v>
      </c>
      <c r="Z87" s="163" t="s">
        <v>673</v>
      </c>
      <c r="AA87" s="124">
        <f>E87-AB87</f>
        <v>6.2080789999999979</v>
      </c>
      <c r="AB87" s="156">
        <v>574.01542099999995</v>
      </c>
      <c r="AC87" s="117">
        <f>INT(E87)</f>
        <v>580</v>
      </c>
      <c r="AD87" s="156">
        <v>577</v>
      </c>
      <c r="AE87" s="127" t="str">
        <f t="shared" si="86"/>
        <v>&gt;</v>
      </c>
      <c r="AF87" s="156">
        <v>196</v>
      </c>
      <c r="AG87" s="156">
        <v>193</v>
      </c>
      <c r="AH87" s="127" t="str">
        <f t="shared" si="87"/>
        <v>&gt;</v>
      </c>
      <c r="AI87" s="156">
        <v>4</v>
      </c>
      <c r="AJ87" s="156"/>
      <c r="AK87" s="127" t="b">
        <f>IF(ISBLANK(AV87),"N/A",C87=AV87)</f>
        <v>1</v>
      </c>
      <c r="AL87" s="128"/>
      <c r="AM87" s="129" t="b">
        <f>IF(ISBLANK(AN87),"N/A",C87=AN87)</f>
        <v>0</v>
      </c>
      <c r="AN87" s="130" t="s">
        <v>104</v>
      </c>
      <c r="AO87" s="113" t="s">
        <v>965</v>
      </c>
      <c r="AP87" s="131">
        <v>3</v>
      </c>
      <c r="AQ87" s="131" t="s">
        <v>966</v>
      </c>
      <c r="AR87" s="131" t="s">
        <v>63</v>
      </c>
      <c r="AS87" s="132">
        <v>547.17120580000005</v>
      </c>
      <c r="AU87" s="2">
        <v>3</v>
      </c>
      <c r="AV87" s="133" t="s">
        <v>112</v>
      </c>
      <c r="AW87" s="133" t="s">
        <v>114</v>
      </c>
      <c r="AX87" s="134">
        <v>579.01506210000002</v>
      </c>
      <c r="AY87" s="2" t="b">
        <f>AV87=C87</f>
        <v>1</v>
      </c>
    </row>
    <row r="88" spans="1:51" x14ac:dyDescent="0.2">
      <c r="A88" s="1" t="s">
        <v>674</v>
      </c>
      <c r="B88" s="3">
        <f>1+IF(I88&lt;I85,1,0)+IF(I88&lt;I86,1,0)+IF(I88&lt;I87,1,0)</f>
        <v>4</v>
      </c>
      <c r="C88" s="153" t="s">
        <v>120</v>
      </c>
      <c r="D88" s="154" t="s">
        <v>52</v>
      </c>
      <c r="E88" s="155">
        <v>573.22037499999999</v>
      </c>
      <c r="F88" s="116">
        <f>IF(I88=I87,"Joint",0)</f>
        <v>0</v>
      </c>
      <c r="G88" s="156">
        <v>4</v>
      </c>
      <c r="H88" s="118" t="str">
        <f t="shared" si="82"/>
        <v>OK</v>
      </c>
      <c r="I88" s="157">
        <v>573.21398999999997</v>
      </c>
      <c r="J88" s="118"/>
      <c r="K88" s="123"/>
      <c r="L88" s="123"/>
      <c r="M88" s="123"/>
      <c r="N88" s="123"/>
      <c r="O88" s="123"/>
      <c r="P88" s="123"/>
      <c r="Q88" s="123"/>
      <c r="S88" s="159">
        <v>0</v>
      </c>
      <c r="T88" s="160">
        <v>0</v>
      </c>
      <c r="U88" s="161">
        <v>0</v>
      </c>
      <c r="V88" s="160">
        <v>0</v>
      </c>
      <c r="W88" s="123"/>
      <c r="X88" s="163">
        <v>0</v>
      </c>
      <c r="Y88" s="163">
        <v>0</v>
      </c>
      <c r="Z88" s="163" t="s">
        <v>673</v>
      </c>
      <c r="AA88" s="123"/>
      <c r="AB88" s="156">
        <v>565.20350999999994</v>
      </c>
      <c r="AC88" s="117">
        <f>INT(E88)</f>
        <v>573</v>
      </c>
      <c r="AD88" s="156">
        <v>571</v>
      </c>
      <c r="AE88" s="127" t="str">
        <f t="shared" si="86"/>
        <v>&gt;</v>
      </c>
      <c r="AF88" s="156">
        <v>193</v>
      </c>
      <c r="AG88" s="156">
        <v>191</v>
      </c>
      <c r="AH88" s="127" t="str">
        <f t="shared" si="87"/>
        <v>&gt;</v>
      </c>
      <c r="AI88" s="156">
        <v>4</v>
      </c>
      <c r="AJ88" s="156"/>
      <c r="AK88" s="127" t="str">
        <f>IF(ISBLANK(AV88),"N/A",C88=AV88)</f>
        <v>N/A</v>
      </c>
      <c r="AL88" s="128"/>
      <c r="AM88" s="129" t="str">
        <f>IF(ISBLANK(AN88),"N/A",C88=AN88)</f>
        <v>N/A</v>
      </c>
      <c r="AN88" s="130"/>
      <c r="AO88" s="123"/>
      <c r="AP88" s="143"/>
      <c r="AQ88" s="143"/>
      <c r="AR88" s="143"/>
      <c r="AS88" s="144"/>
      <c r="AV88" s="113"/>
      <c r="AW88" s="113"/>
      <c r="AX88" s="130"/>
    </row>
    <row r="89" spans="1:51" x14ac:dyDescent="0.2"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S89" s="139"/>
      <c r="T89" s="139"/>
      <c r="U89" s="139"/>
      <c r="V89" s="139"/>
      <c r="W89" s="140"/>
      <c r="X89" s="140"/>
      <c r="Y89" s="140"/>
      <c r="Z89" s="140"/>
      <c r="AA89" s="14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13"/>
      <c r="AP89" s="143"/>
      <c r="AQ89" s="143"/>
      <c r="AR89" s="143"/>
      <c r="AS89" s="144"/>
      <c r="AV89" s="113"/>
      <c r="AW89" s="113"/>
      <c r="AX89" s="130"/>
    </row>
    <row r="90" spans="1:51" x14ac:dyDescent="0.2">
      <c r="A90" s="78"/>
      <c r="B90" s="110" t="s">
        <v>967</v>
      </c>
      <c r="C90" s="110"/>
      <c r="D90" s="110"/>
      <c r="E90" s="145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S90" s="146"/>
      <c r="T90" s="146"/>
      <c r="U90" s="146"/>
      <c r="V90" s="146"/>
      <c r="W90" s="147"/>
      <c r="X90" s="147"/>
      <c r="Y90" s="147"/>
      <c r="Z90" s="147"/>
      <c r="AA90" s="147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13"/>
      <c r="AP90" s="114" t="s">
        <v>967</v>
      </c>
      <c r="AQ90" s="114"/>
      <c r="AR90" s="114"/>
      <c r="AS90" s="150"/>
      <c r="AU90" s="1" t="s">
        <v>967</v>
      </c>
      <c r="AV90" s="151"/>
      <c r="AW90" s="151"/>
      <c r="AX90" s="152"/>
    </row>
    <row r="91" spans="1:51" x14ac:dyDescent="0.2">
      <c r="A91" s="2" t="s">
        <v>696</v>
      </c>
      <c r="B91" s="3">
        <v>1</v>
      </c>
      <c r="C91" s="153" t="s">
        <v>695</v>
      </c>
      <c r="D91" s="154" t="s">
        <v>124</v>
      </c>
      <c r="E91" s="155">
        <v>586.22694999999999</v>
      </c>
      <c r="F91" s="116">
        <f>IF(I91=I92,"Joint",0)</f>
        <v>0</v>
      </c>
      <c r="G91" s="156">
        <v>3</v>
      </c>
      <c r="H91" s="118" t="str">
        <f t="shared" ref="H91:H94" si="88">IF(AND(G91&gt;=H$4,C91&lt;&gt;"No match"),"OK","NO")</f>
        <v>OK</v>
      </c>
      <c r="I91" s="157">
        <v>586.21744999999999</v>
      </c>
      <c r="J91" s="118"/>
      <c r="K91" s="123"/>
      <c r="L91" s="121" t="str">
        <f>IF(C91="No match","N/A",IF(W91=1,"OK",IF(AO91="No qualifing runner","No prev","No")))</f>
        <v>OK</v>
      </c>
      <c r="M91" s="158">
        <f>IF(L91="No",IF(OR(P91="Yes",Q91="Yes"),"Yes","No"),0)</f>
        <v>0</v>
      </c>
      <c r="N91" s="158">
        <f>IF(AND(L91="No",M91="No"),"O/S",0)</f>
        <v>0</v>
      </c>
      <c r="O91" s="122">
        <f>IF(L91="OK",0,IF(X91=0,"Higher","Lower"))</f>
        <v>0</v>
      </c>
      <c r="P91" s="158">
        <f>IF($O91="Higher",IF($AH91="&gt;","Yes","No"),0)</f>
        <v>0</v>
      </c>
      <c r="Q91" s="123"/>
      <c r="S91" s="159">
        <v>0</v>
      </c>
      <c r="T91" s="160">
        <v>0</v>
      </c>
      <c r="U91" s="161">
        <v>0</v>
      </c>
      <c r="V91" s="160">
        <v>0</v>
      </c>
      <c r="W91" s="162">
        <v>1</v>
      </c>
      <c r="X91" s="163" t="s">
        <v>696</v>
      </c>
      <c r="Y91" s="163">
        <v>0</v>
      </c>
      <c r="Z91" s="163">
        <v>0</v>
      </c>
      <c r="AA91" s="124">
        <f>E91-AB91</f>
        <v>1.9400000000018736E-2</v>
      </c>
      <c r="AB91" s="156">
        <v>586.20754999999997</v>
      </c>
      <c r="AC91" s="117">
        <f>INT(E91)</f>
        <v>586</v>
      </c>
      <c r="AD91" s="156">
        <v>587</v>
      </c>
      <c r="AE91" s="127" t="str">
        <f>IF(AC91&gt;AD91,"&gt;",IF(AC91&lt;AD91,"&lt;","="))</f>
        <v>&lt;</v>
      </c>
      <c r="AF91" s="156">
        <v>0</v>
      </c>
      <c r="AG91" s="156">
        <v>196</v>
      </c>
      <c r="AH91" s="127" t="str">
        <f>IF(AF91=0,"N/A",IF(AF91&gt;AG91,"&gt;",IF(AF91&lt;AG91,"&lt;","=")))</f>
        <v>N/A</v>
      </c>
      <c r="AI91" s="156">
        <v>3</v>
      </c>
      <c r="AJ91" s="156"/>
      <c r="AK91" s="127" t="b">
        <f>IF(ISBLANK(AV91),"N/A",C91=AV91)</f>
        <v>1</v>
      </c>
      <c r="AL91" s="128"/>
      <c r="AM91" s="129" t="b">
        <f>IF(ISBLANK(AN91),"N/A",C91=AN91)</f>
        <v>1</v>
      </c>
      <c r="AN91" s="130" t="s">
        <v>695</v>
      </c>
      <c r="AO91" s="113" t="s">
        <v>695</v>
      </c>
      <c r="AP91" s="131">
        <v>1</v>
      </c>
      <c r="AQ91" s="131" t="s">
        <v>968</v>
      </c>
      <c r="AR91" s="131" t="s">
        <v>124</v>
      </c>
      <c r="AS91" s="132">
        <v>584.20514300000002</v>
      </c>
      <c r="AU91" s="2">
        <v>1</v>
      </c>
      <c r="AV91" s="133" t="s">
        <v>695</v>
      </c>
      <c r="AW91" s="133" t="s">
        <v>124</v>
      </c>
      <c r="AX91" s="134">
        <v>586.20714999999996</v>
      </c>
      <c r="AY91" s="2" t="b">
        <f>AV91=C91</f>
        <v>1</v>
      </c>
    </row>
    <row r="92" spans="1:51" x14ac:dyDescent="0.2">
      <c r="A92" s="2" t="s">
        <v>698</v>
      </c>
      <c r="B92" s="3">
        <f>1+IF(I92&lt;I91,1,0)</f>
        <v>2</v>
      </c>
      <c r="C92" s="153" t="s">
        <v>697</v>
      </c>
      <c r="D92" s="154" t="s">
        <v>63</v>
      </c>
      <c r="E92" s="155">
        <v>572.22268799999995</v>
      </c>
      <c r="F92" s="116">
        <f>IF(OR(I92=I93,I92=I91),"Joint",0)</f>
        <v>0</v>
      </c>
      <c r="G92" s="156">
        <v>4</v>
      </c>
      <c r="H92" s="118" t="str">
        <f t="shared" si="88"/>
        <v>OK</v>
      </c>
      <c r="I92" s="157">
        <v>572.21289999999999</v>
      </c>
      <c r="J92" s="118"/>
      <c r="K92" s="123"/>
      <c r="L92" s="121" t="str">
        <f>IF(C92="No match","N/A",IF(W92=1,"OK",IF(AO92="No qualifing runner","No prev","No")))</f>
        <v>OK</v>
      </c>
      <c r="M92" s="158">
        <f t="shared" ref="M92:M93" si="89">IF(L92="No",IF(OR(P92="Yes",Q92="Yes"),"Yes","No"),0)</f>
        <v>0</v>
      </c>
      <c r="N92" s="158">
        <f t="shared" ref="N92:N93" si="90">IF(AND(L92="No",M92="No"),"O/S",0)</f>
        <v>0</v>
      </c>
      <c r="O92" s="122">
        <f>IF(L92="OK",0,IF(X92=0,"Higher","Lower"))</f>
        <v>0</v>
      </c>
      <c r="P92" s="158">
        <f t="shared" ref="P92:P93" si="91">IF($O92="Higher",IF($AH92="&gt;","Yes","No"),0)</f>
        <v>0</v>
      </c>
      <c r="Q92" s="158">
        <f>IF($O92="Lower",IF($AH91="&gt;","Yes","No"),0)</f>
        <v>0</v>
      </c>
      <c r="S92" s="159">
        <v>0</v>
      </c>
      <c r="T92" s="160">
        <v>0</v>
      </c>
      <c r="U92" s="161">
        <v>0</v>
      </c>
      <c r="V92" s="160">
        <v>0</v>
      </c>
      <c r="W92" s="162">
        <v>1</v>
      </c>
      <c r="X92" s="163">
        <v>0</v>
      </c>
      <c r="Y92" s="163" t="s">
        <v>698</v>
      </c>
      <c r="Z92" s="163">
        <v>0</v>
      </c>
      <c r="AA92" s="124">
        <f>E92-AB92</f>
        <v>1.8897999999921922E-2</v>
      </c>
      <c r="AB92" s="156">
        <v>572.20379000000003</v>
      </c>
      <c r="AC92" s="117">
        <f>INT(E92)</f>
        <v>572</v>
      </c>
      <c r="AD92" s="156">
        <v>574</v>
      </c>
      <c r="AE92" s="127" t="str">
        <f t="shared" ref="AE92:AE94" si="92">IF(AC92&gt;AD92,"&gt;",IF(AC92&lt;AD92,"&lt;","="))</f>
        <v>&lt;</v>
      </c>
      <c r="AF92" s="156">
        <v>0</v>
      </c>
      <c r="AG92" s="156">
        <v>192</v>
      </c>
      <c r="AH92" s="127" t="str">
        <f t="shared" ref="AH92:AH94" si="93">IF(AF92=0,"N/A",IF(AF92&gt;AG92,"&gt;",IF(AF92&lt;AG92,"&lt;","=")))</f>
        <v>N/A</v>
      </c>
      <c r="AI92" s="156">
        <v>4</v>
      </c>
      <c r="AJ92" s="156"/>
      <c r="AK92" s="127" t="b">
        <f>IF(ISBLANK(AV92),"N/A",C92=AV92)</f>
        <v>1</v>
      </c>
      <c r="AL92" s="128"/>
      <c r="AM92" s="129" t="b">
        <f>IF(ISBLANK(AN92),"N/A",C92=AN92)</f>
        <v>1</v>
      </c>
      <c r="AN92" s="130" t="s">
        <v>697</v>
      </c>
      <c r="AO92" s="113" t="s">
        <v>697</v>
      </c>
      <c r="AP92" s="131">
        <v>2</v>
      </c>
      <c r="AQ92" s="131" t="s">
        <v>969</v>
      </c>
      <c r="AR92" s="131" t="s">
        <v>102</v>
      </c>
      <c r="AS92" s="132">
        <v>575.99065999999993</v>
      </c>
      <c r="AU92" s="2">
        <v>2</v>
      </c>
      <c r="AV92" s="133" t="s">
        <v>697</v>
      </c>
      <c r="AW92" s="133" t="s">
        <v>63</v>
      </c>
      <c r="AX92" s="134">
        <v>572.20339000000001</v>
      </c>
      <c r="AY92" s="2" t="b">
        <f>AV92=C92</f>
        <v>1</v>
      </c>
    </row>
    <row r="93" spans="1:51" x14ac:dyDescent="0.2">
      <c r="A93" s="2" t="s">
        <v>699</v>
      </c>
      <c r="B93" s="3">
        <f>1+IF(I93&lt;I91,1,0)+IF(I93&lt;I92,1,0)</f>
        <v>3</v>
      </c>
      <c r="C93" s="153" t="s">
        <v>136</v>
      </c>
      <c r="D93" s="154" t="s">
        <v>49</v>
      </c>
      <c r="E93" s="155">
        <v>566.22165680000001</v>
      </c>
      <c r="F93" s="116">
        <f>IF(OR(I93=I94,I93=I92),"Joint",0)</f>
        <v>0</v>
      </c>
      <c r="G93" s="156">
        <v>5</v>
      </c>
      <c r="H93" s="118" t="str">
        <f t="shared" si="88"/>
        <v>OK</v>
      </c>
      <c r="I93" s="157">
        <v>566.21175999999991</v>
      </c>
      <c r="J93" s="118"/>
      <c r="K93" s="123"/>
      <c r="L93" s="121" t="str">
        <f>IF(C93="No match","N/A",IF(W93=1,"OK",IF(AO93="No qualifing runner","No prev","No")))</f>
        <v>OK</v>
      </c>
      <c r="M93" s="158">
        <f t="shared" si="89"/>
        <v>0</v>
      </c>
      <c r="N93" s="158">
        <f t="shared" si="90"/>
        <v>0</v>
      </c>
      <c r="O93" s="122">
        <f>IF(L93="OK",0,IF(Y93=0,"Higher","Lower"))</f>
        <v>0</v>
      </c>
      <c r="P93" s="158">
        <f t="shared" si="91"/>
        <v>0</v>
      </c>
      <c r="Q93" s="158">
        <f>IF($O93="Lower",IF(OR($AH91="&gt;",$AH92="&gt;"),"Yes","No"),0)</f>
        <v>0</v>
      </c>
      <c r="S93" s="159">
        <v>0</v>
      </c>
      <c r="T93" s="160">
        <v>0</v>
      </c>
      <c r="U93" s="161">
        <v>0</v>
      </c>
      <c r="V93" s="160">
        <v>0</v>
      </c>
      <c r="W93" s="162">
        <v>1</v>
      </c>
      <c r="X93" s="163">
        <v>0</v>
      </c>
      <c r="Y93" s="163">
        <v>0</v>
      </c>
      <c r="Z93" s="163" t="s">
        <v>699</v>
      </c>
      <c r="AA93" s="124">
        <f>E93-AB93</f>
        <v>10.02378879999992</v>
      </c>
      <c r="AB93" s="156">
        <v>556.19786800000008</v>
      </c>
      <c r="AC93" s="117">
        <f>INT(E93)</f>
        <v>566</v>
      </c>
      <c r="AD93" s="156">
        <v>568</v>
      </c>
      <c r="AE93" s="127" t="str">
        <f t="shared" si="92"/>
        <v>&lt;</v>
      </c>
      <c r="AF93" s="156">
        <v>189</v>
      </c>
      <c r="AG93" s="156">
        <v>191</v>
      </c>
      <c r="AH93" s="127" t="str">
        <f t="shared" si="93"/>
        <v>&lt;</v>
      </c>
      <c r="AI93" s="156">
        <v>5</v>
      </c>
      <c r="AJ93" s="156"/>
      <c r="AK93" s="127" t="b">
        <f>IF(ISBLANK(AV93),"N/A",C93=AV93)</f>
        <v>1</v>
      </c>
      <c r="AL93" s="128"/>
      <c r="AM93" s="129" t="b">
        <f>IF(ISBLANK(AN93),"N/A",C93=AN93)</f>
        <v>1</v>
      </c>
      <c r="AN93" s="130" t="s">
        <v>136</v>
      </c>
      <c r="AO93" s="113" t="s">
        <v>136</v>
      </c>
      <c r="AP93" s="131">
        <v>3</v>
      </c>
      <c r="AQ93" s="131" t="s">
        <v>970</v>
      </c>
      <c r="AR93" s="131" t="s">
        <v>56</v>
      </c>
      <c r="AS93" s="132">
        <v>531.18234399999994</v>
      </c>
      <c r="AU93" s="2">
        <v>3</v>
      </c>
      <c r="AV93" s="133" t="s">
        <v>136</v>
      </c>
      <c r="AW93" s="133" t="s">
        <v>49</v>
      </c>
      <c r="AX93" s="134">
        <v>565.19757680000009</v>
      </c>
      <c r="AY93" s="2" t="b">
        <f>AV93=C93</f>
        <v>1</v>
      </c>
    </row>
    <row r="94" spans="1:51" x14ac:dyDescent="0.2">
      <c r="A94" s="1" t="s">
        <v>700</v>
      </c>
      <c r="B94" s="3">
        <f>1+IF(I94&lt;I91,1,0)+IF(I94&lt;I92,1,0)+IF(I94&lt;I93,1,0)</f>
        <v>4</v>
      </c>
      <c r="C94" s="153" t="s">
        <v>169</v>
      </c>
      <c r="D94" s="154" t="s">
        <v>124</v>
      </c>
      <c r="E94" s="155">
        <v>532.21331480000003</v>
      </c>
      <c r="F94" s="116">
        <f>IF(I94=I93,"Joint",0)</f>
        <v>0</v>
      </c>
      <c r="G94" s="156">
        <v>5</v>
      </c>
      <c r="H94" s="118" t="str">
        <f t="shared" si="88"/>
        <v>OK</v>
      </c>
      <c r="I94" s="157">
        <v>532.20322999999996</v>
      </c>
      <c r="J94" s="118"/>
      <c r="K94" s="123"/>
      <c r="L94" s="123"/>
      <c r="M94" s="123"/>
      <c r="N94" s="123"/>
      <c r="O94" s="123"/>
      <c r="P94" s="123"/>
      <c r="Q94" s="123"/>
      <c r="S94" s="159">
        <v>0</v>
      </c>
      <c r="T94" s="160">
        <v>0</v>
      </c>
      <c r="U94" s="161">
        <v>0</v>
      </c>
      <c r="V94" s="160">
        <v>0</v>
      </c>
      <c r="W94" s="123"/>
      <c r="X94" s="163">
        <v>0</v>
      </c>
      <c r="Y94" s="163">
        <v>0</v>
      </c>
      <c r="Z94" s="163">
        <v>0</v>
      </c>
      <c r="AA94" s="123"/>
      <c r="AB94" s="156">
        <v>517.17890799999998</v>
      </c>
      <c r="AC94" s="117">
        <f>INT(E94)</f>
        <v>532</v>
      </c>
      <c r="AD94" s="156">
        <v>523</v>
      </c>
      <c r="AE94" s="127" t="str">
        <f t="shared" si="92"/>
        <v>&gt;</v>
      </c>
      <c r="AF94" s="156">
        <v>184</v>
      </c>
      <c r="AG94" s="156">
        <v>175</v>
      </c>
      <c r="AH94" s="127" t="str">
        <f t="shared" si="93"/>
        <v>&gt;</v>
      </c>
      <c r="AI94" s="156">
        <v>5</v>
      </c>
      <c r="AJ94" s="156"/>
      <c r="AK94" s="127" t="str">
        <f>IF(ISBLANK(AV94),"N/A",C94=AV94)</f>
        <v>N/A</v>
      </c>
      <c r="AL94" s="128"/>
      <c r="AM94" s="129" t="str">
        <f>IF(ISBLANK(AN94),"N/A",C94=AN94)</f>
        <v>N/A</v>
      </c>
      <c r="AN94" s="130"/>
      <c r="AO94" s="123"/>
      <c r="AP94" s="143"/>
      <c r="AQ94" s="143"/>
      <c r="AR94" s="143"/>
      <c r="AS94" s="144"/>
      <c r="AV94" s="113"/>
      <c r="AW94" s="113"/>
      <c r="AX94" s="130"/>
    </row>
    <row r="95" spans="1:51" x14ac:dyDescent="0.2"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S95" s="139"/>
      <c r="T95" s="139"/>
      <c r="U95" s="139"/>
      <c r="V95" s="139"/>
      <c r="W95" s="140"/>
      <c r="X95" s="140"/>
      <c r="Y95" s="140"/>
      <c r="Z95" s="140"/>
      <c r="AA95" s="14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13"/>
      <c r="AP95" s="143"/>
      <c r="AQ95" s="143"/>
      <c r="AR95" s="143"/>
      <c r="AS95" s="144"/>
      <c r="AV95" s="113"/>
      <c r="AW95" s="113"/>
      <c r="AX95" s="130"/>
    </row>
    <row r="96" spans="1:51" x14ac:dyDescent="0.2">
      <c r="A96" s="78"/>
      <c r="B96" s="110" t="s">
        <v>971</v>
      </c>
      <c r="C96" s="110"/>
      <c r="D96" s="110"/>
      <c r="E96" s="145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S96" s="146"/>
      <c r="T96" s="146"/>
      <c r="U96" s="146"/>
      <c r="V96" s="146"/>
      <c r="W96" s="147"/>
      <c r="X96" s="147"/>
      <c r="Y96" s="147"/>
      <c r="Z96" s="147"/>
      <c r="AA96" s="147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3"/>
      <c r="AP96" s="114" t="s">
        <v>971</v>
      </c>
      <c r="AQ96" s="114"/>
      <c r="AR96" s="114"/>
      <c r="AS96" s="150"/>
      <c r="AU96" s="2" t="s">
        <v>971</v>
      </c>
      <c r="AV96" s="151"/>
      <c r="AW96" s="151"/>
      <c r="AX96" s="152"/>
    </row>
    <row r="97" spans="1:51" x14ac:dyDescent="0.2">
      <c r="A97" s="2" t="s">
        <v>117</v>
      </c>
      <c r="B97" s="3">
        <v>1</v>
      </c>
      <c r="C97" s="153" t="s">
        <v>130</v>
      </c>
      <c r="D97" s="154" t="s">
        <v>56</v>
      </c>
      <c r="E97" s="155">
        <v>563.22504060000006</v>
      </c>
      <c r="F97" s="116">
        <f>IF(I97=I98,"Joint",0)</f>
        <v>0</v>
      </c>
      <c r="G97" s="156">
        <v>5</v>
      </c>
      <c r="H97" s="118" t="str">
        <f t="shared" ref="H97:H100" si="94">IF(AND(G97&gt;=H$4,C97&lt;&gt;"No match"),"OK","NO")</f>
        <v>OK</v>
      </c>
      <c r="I97" s="157">
        <v>563.21163999999999</v>
      </c>
      <c r="J97" s="118"/>
      <c r="K97" s="123"/>
      <c r="L97" s="121" t="str">
        <f>IF(C97="No match","N/A",IF(W97=1,"OK",IF(AO97="No qualifing runner","No prev","No")))</f>
        <v>OK</v>
      </c>
      <c r="M97" s="158">
        <f>IF(L97="No",IF(OR(P97="Yes",Q97="Yes"),"Yes","No"),0)</f>
        <v>0</v>
      </c>
      <c r="N97" s="158">
        <f>IF(AND(L97="No",M97="No"),"O/S",0)</f>
        <v>0</v>
      </c>
      <c r="O97" s="122">
        <f>IF(L97="OK",0,IF(X97=0,"Higher","Lower"))</f>
        <v>0</v>
      </c>
      <c r="P97" s="158">
        <f>IF($O97="Higher",IF($AH97="&gt;","Yes","No"),0)</f>
        <v>0</v>
      </c>
      <c r="Q97" s="123"/>
      <c r="S97" s="159">
        <v>0</v>
      </c>
      <c r="T97" s="160">
        <v>0</v>
      </c>
      <c r="U97" s="161">
        <v>0</v>
      </c>
      <c r="V97" s="160">
        <v>0</v>
      </c>
      <c r="W97" s="162">
        <v>1</v>
      </c>
      <c r="X97" s="163" t="s">
        <v>117</v>
      </c>
      <c r="Y97" s="163">
        <v>0</v>
      </c>
      <c r="Z97" s="163">
        <v>0</v>
      </c>
      <c r="AA97" s="124">
        <f>E97-AB97</f>
        <v>8.0292345999999952</v>
      </c>
      <c r="AB97" s="156">
        <v>555.19580600000006</v>
      </c>
      <c r="AC97" s="117">
        <f>INT(E97)</f>
        <v>563</v>
      </c>
      <c r="AD97" s="156">
        <v>560</v>
      </c>
      <c r="AE97" s="127" t="str">
        <f>IF(AC97&gt;AD97,"&gt;",IF(AC97&lt;AD97,"&lt;","="))</f>
        <v>&gt;</v>
      </c>
      <c r="AF97" s="156">
        <v>191</v>
      </c>
      <c r="AG97" s="156">
        <v>188</v>
      </c>
      <c r="AH97" s="127" t="str">
        <f>IF(AF97=0,"N/A",IF(AF97&gt;AG97,"&gt;",IF(AF97&lt;AG97,"&lt;","=")))</f>
        <v>&gt;</v>
      </c>
      <c r="AI97" s="156">
        <v>5</v>
      </c>
      <c r="AJ97" s="156"/>
      <c r="AK97" s="127" t="b">
        <f>IF(ISBLANK(AV97),"N/A",C97=AV97)</f>
        <v>1</v>
      </c>
      <c r="AL97" s="128"/>
      <c r="AM97" s="129" t="b">
        <f>IF(ISBLANK(AN97),"N/A",C97=AN97)</f>
        <v>1</v>
      </c>
      <c r="AN97" s="130" t="s">
        <v>130</v>
      </c>
      <c r="AO97" s="113" t="s">
        <v>130</v>
      </c>
      <c r="AP97" s="131">
        <v>1</v>
      </c>
      <c r="AQ97" s="131" t="s">
        <v>972</v>
      </c>
      <c r="AR97" s="131" t="s">
        <v>24</v>
      </c>
      <c r="AS97" s="132">
        <v>547.17205569999987</v>
      </c>
      <c r="AU97" s="2">
        <v>1</v>
      </c>
      <c r="AV97" s="133" t="s">
        <v>130</v>
      </c>
      <c r="AW97" s="133" t="s">
        <v>56</v>
      </c>
      <c r="AX97" s="134">
        <v>562.19540059999997</v>
      </c>
      <c r="AY97" s="2" t="b">
        <f>AV97=C97</f>
        <v>1</v>
      </c>
    </row>
    <row r="98" spans="1:51" x14ac:dyDescent="0.2">
      <c r="A98" s="2" t="s">
        <v>131</v>
      </c>
      <c r="B98" s="3">
        <f>1+IF(I98&lt;I97,1,0)</f>
        <v>2</v>
      </c>
      <c r="C98" s="153" t="s">
        <v>118</v>
      </c>
      <c r="D98" s="154" t="s">
        <v>24</v>
      </c>
      <c r="E98" s="155">
        <v>559.22761739999987</v>
      </c>
      <c r="F98" s="116">
        <f>IF(OR(I98=I99,I98=I97),"Joint",0)</f>
        <v>0</v>
      </c>
      <c r="G98" s="156">
        <v>5</v>
      </c>
      <c r="H98" s="118" t="str">
        <f t="shared" si="94"/>
        <v>OK</v>
      </c>
      <c r="I98" s="157">
        <v>559.21412000000009</v>
      </c>
      <c r="J98" s="118"/>
      <c r="K98" s="123"/>
      <c r="L98" s="121" t="str">
        <f>IF(C98="No match","N/A",IF(W98=1,"OK",IF(AO98="No qualifing runner","No prev","No")))</f>
        <v>OK</v>
      </c>
      <c r="M98" s="158">
        <f t="shared" ref="M98:M99" si="95">IF(L98="No",IF(OR(P98="Yes",Q98="Yes"),"Yes","No"),0)</f>
        <v>0</v>
      </c>
      <c r="N98" s="158">
        <f t="shared" ref="N98:N99" si="96">IF(AND(L98="No",M98="No"),"O/S",0)</f>
        <v>0</v>
      </c>
      <c r="O98" s="122">
        <f>IF(L98="OK",0,IF(X98=0,"Higher","Lower"))</f>
        <v>0</v>
      </c>
      <c r="P98" s="158">
        <f t="shared" ref="P98:P99" si="97">IF($O98="Higher",IF($AH98="&gt;","Yes","No"),0)</f>
        <v>0</v>
      </c>
      <c r="Q98" s="158">
        <f>IF($O98="Lower",IF($AH97="&gt;","Yes","No"),0)</f>
        <v>0</v>
      </c>
      <c r="S98" s="159">
        <v>0</v>
      </c>
      <c r="T98" s="160">
        <v>0</v>
      </c>
      <c r="U98" s="161">
        <v>0</v>
      </c>
      <c r="V98" s="160">
        <v>0</v>
      </c>
      <c r="W98" s="162">
        <v>1</v>
      </c>
      <c r="X98" s="163">
        <v>0</v>
      </c>
      <c r="Y98" s="163" t="s">
        <v>131</v>
      </c>
      <c r="Z98" s="163">
        <v>0</v>
      </c>
      <c r="AA98" s="124">
        <f>E98-AB98</f>
        <v>14.040023399999995</v>
      </c>
      <c r="AB98" s="156">
        <v>545.18759399999988</v>
      </c>
      <c r="AC98" s="117">
        <f>INT(E98)</f>
        <v>559</v>
      </c>
      <c r="AD98" s="156">
        <v>548</v>
      </c>
      <c r="AE98" s="127" t="str">
        <f t="shared" ref="AE98:AE100" si="98">IF(AC98&gt;AD98,"&gt;",IF(AC98&lt;AD98,"&lt;","="))</f>
        <v>&gt;</v>
      </c>
      <c r="AF98" s="156">
        <v>194</v>
      </c>
      <c r="AG98" s="156">
        <v>183</v>
      </c>
      <c r="AH98" s="127" t="str">
        <f t="shared" ref="AH98:AH100" si="99">IF(AF98=0,"N/A",IF(AF98&gt;AG98,"&gt;",IF(AF98&lt;AG98,"&lt;","=")))</f>
        <v>&gt;</v>
      </c>
      <c r="AI98" s="156">
        <v>5</v>
      </c>
      <c r="AJ98" s="156"/>
      <c r="AK98" s="127" t="b">
        <f>IF(ISBLANK(AV98),"N/A",C98=AV98)</f>
        <v>1</v>
      </c>
      <c r="AL98" s="128"/>
      <c r="AM98" s="129" t="b">
        <f>IF(ISBLANK(AN98),"N/A",C98=AN98)</f>
        <v>1</v>
      </c>
      <c r="AN98" s="130" t="s">
        <v>118</v>
      </c>
      <c r="AO98" s="113" t="s">
        <v>118</v>
      </c>
      <c r="AP98" s="131">
        <v>2</v>
      </c>
      <c r="AQ98" s="131" t="s">
        <v>973</v>
      </c>
      <c r="AR98" s="131" t="s">
        <v>56</v>
      </c>
      <c r="AS98" s="132">
        <v>538.17256620000012</v>
      </c>
      <c r="AU98" s="2">
        <v>2</v>
      </c>
      <c r="AV98" s="133" t="s">
        <v>118</v>
      </c>
      <c r="AW98" s="133" t="s">
        <v>24</v>
      </c>
      <c r="AX98" s="134">
        <v>558.18722939999998</v>
      </c>
      <c r="AY98" s="2" t="b">
        <f>AV98=C98</f>
        <v>1</v>
      </c>
    </row>
    <row r="99" spans="1:51" x14ac:dyDescent="0.2">
      <c r="A99" s="2" t="s">
        <v>722</v>
      </c>
      <c r="B99" s="3">
        <f>1+IF(I99&lt;I97,1,0)+IF(I99&lt;I98,1,0)</f>
        <v>3</v>
      </c>
      <c r="C99" s="153" t="s">
        <v>185</v>
      </c>
      <c r="D99" s="154" t="s">
        <v>24</v>
      </c>
      <c r="E99" s="155">
        <v>512.20797000000005</v>
      </c>
      <c r="F99" s="116">
        <f>IF(OR(I99=I100,I99=I98),"Joint",0)</f>
        <v>0</v>
      </c>
      <c r="G99" s="156">
        <v>3</v>
      </c>
      <c r="H99" s="118" t="str">
        <f t="shared" si="94"/>
        <v>OK</v>
      </c>
      <c r="I99" s="157">
        <v>512.19457</v>
      </c>
      <c r="J99" s="118"/>
      <c r="K99" s="123"/>
      <c r="L99" s="121" t="str">
        <f>IF(C99="No match","N/A",IF(W99=1,"OK",IF(AO99="No qualifing runner","No prev","No")))</f>
        <v>OK</v>
      </c>
      <c r="M99" s="158">
        <f t="shared" si="95"/>
        <v>0</v>
      </c>
      <c r="N99" s="158">
        <f t="shared" si="96"/>
        <v>0</v>
      </c>
      <c r="O99" s="122">
        <f>IF(L99="OK",0,IF(Y99=0,"Higher","Lower"))</f>
        <v>0</v>
      </c>
      <c r="P99" s="158">
        <f t="shared" si="97"/>
        <v>0</v>
      </c>
      <c r="Q99" s="158">
        <f>IF($O99="Lower",IF(OR($AH97="&gt;",$AH98="&gt;"),"Yes","No"),0)</f>
        <v>0</v>
      </c>
      <c r="S99" s="159">
        <v>0</v>
      </c>
      <c r="T99" s="160">
        <v>0</v>
      </c>
      <c r="U99" s="161">
        <v>0</v>
      </c>
      <c r="V99" s="160">
        <v>0</v>
      </c>
      <c r="W99" s="162">
        <v>1</v>
      </c>
      <c r="X99" s="163">
        <v>0</v>
      </c>
      <c r="Y99" s="163">
        <v>0</v>
      </c>
      <c r="Z99" s="163" t="s">
        <v>722</v>
      </c>
      <c r="AA99" s="124">
        <f>E99-AB99</f>
        <v>176.20280000000002</v>
      </c>
      <c r="AB99" s="156">
        <v>336.00517000000002</v>
      </c>
      <c r="AC99" s="117">
        <f>INT(E99)</f>
        <v>512</v>
      </c>
      <c r="AD99" s="156">
        <v>505</v>
      </c>
      <c r="AE99" s="127" t="str">
        <f t="shared" si="98"/>
        <v>&gt;</v>
      </c>
      <c r="AF99" s="156">
        <v>176</v>
      </c>
      <c r="AG99" s="156">
        <v>169</v>
      </c>
      <c r="AH99" s="127" t="str">
        <f t="shared" si="99"/>
        <v>&gt;</v>
      </c>
      <c r="AI99" s="156">
        <v>3</v>
      </c>
      <c r="AJ99" s="156"/>
      <c r="AK99" s="127" t="b">
        <f>IF(ISBLANK(AV99),"N/A",C99=AV99)</f>
        <v>1</v>
      </c>
      <c r="AL99" s="128"/>
      <c r="AM99" s="129" t="b">
        <f>IF(ISBLANK(AN99),"N/A",C99=AN99)</f>
        <v>0</v>
      </c>
      <c r="AN99" s="130" t="s">
        <v>723</v>
      </c>
      <c r="AO99" s="113" t="s">
        <v>974</v>
      </c>
      <c r="AP99" s="131">
        <v>3</v>
      </c>
      <c r="AQ99" s="131" t="s">
        <v>975</v>
      </c>
      <c r="AR99" s="131" t="s">
        <v>114</v>
      </c>
      <c r="AS99" s="132">
        <v>519.16807000000006</v>
      </c>
      <c r="AU99" s="2">
        <v>3</v>
      </c>
      <c r="AV99" s="133" t="s">
        <v>185</v>
      </c>
      <c r="AW99" s="133" t="s">
        <v>24</v>
      </c>
      <c r="AX99" s="134">
        <v>511.005517</v>
      </c>
      <c r="AY99" s="2" t="b">
        <f>AV99=C99</f>
        <v>1</v>
      </c>
    </row>
    <row r="100" spans="1:51" x14ac:dyDescent="0.2">
      <c r="A100" s="1" t="s">
        <v>724</v>
      </c>
      <c r="B100" s="3">
        <f>1+IF(I100&lt;I97,1,0)+IF(I100&lt;I98,1,0)+IF(I100&lt;I99,1,0)</f>
        <v>4</v>
      </c>
      <c r="C100" s="153" t="s">
        <v>723</v>
      </c>
      <c r="D100" s="154" t="s">
        <v>34</v>
      </c>
      <c r="E100" s="155">
        <v>504.20301900000004</v>
      </c>
      <c r="F100" s="116">
        <f>IF(I100=I99,"Joint",0)</f>
        <v>0</v>
      </c>
      <c r="G100" s="156">
        <v>4</v>
      </c>
      <c r="H100" s="118" t="str">
        <f t="shared" si="94"/>
        <v>OK</v>
      </c>
      <c r="I100" s="157">
        <v>504.18935999999997</v>
      </c>
      <c r="J100" s="118"/>
      <c r="K100" s="123"/>
      <c r="L100" s="123"/>
      <c r="M100" s="123"/>
      <c r="N100" s="123"/>
      <c r="O100" s="123"/>
      <c r="P100" s="123"/>
      <c r="Q100" s="123"/>
      <c r="S100" s="159">
        <v>0</v>
      </c>
      <c r="T100" s="160">
        <v>0</v>
      </c>
      <c r="U100" s="161">
        <v>0</v>
      </c>
      <c r="V100" s="160">
        <v>0</v>
      </c>
      <c r="W100" s="123"/>
      <c r="X100" s="163">
        <v>0</v>
      </c>
      <c r="Y100" s="163">
        <v>0</v>
      </c>
      <c r="Z100" s="163" t="s">
        <v>722</v>
      </c>
      <c r="AA100" s="123"/>
      <c r="AB100" s="156">
        <v>504.17311899999999</v>
      </c>
      <c r="AC100" s="117">
        <f>INT(E100)</f>
        <v>504</v>
      </c>
      <c r="AD100" s="156">
        <v>509</v>
      </c>
      <c r="AE100" s="127" t="str">
        <f t="shared" si="98"/>
        <v>&lt;</v>
      </c>
      <c r="AF100" s="156">
        <v>0</v>
      </c>
      <c r="AG100" s="156">
        <v>171</v>
      </c>
      <c r="AH100" s="127" t="str">
        <f t="shared" si="99"/>
        <v>N/A</v>
      </c>
      <c r="AI100" s="156">
        <v>4</v>
      </c>
      <c r="AJ100" s="156"/>
      <c r="AK100" s="127" t="str">
        <f>IF(ISBLANK(AV100),"N/A",C100=AV100)</f>
        <v>N/A</v>
      </c>
      <c r="AL100" s="128"/>
      <c r="AM100" s="129" t="str">
        <f>IF(ISBLANK(AN100),"N/A",C100=AN100)</f>
        <v>N/A</v>
      </c>
      <c r="AN100" s="130"/>
      <c r="AO100" s="123"/>
      <c r="AP100" s="143"/>
      <c r="AQ100" s="143"/>
      <c r="AR100" s="143"/>
      <c r="AS100" s="144"/>
      <c r="AV100" s="113"/>
      <c r="AW100" s="113"/>
      <c r="AX100" s="130"/>
    </row>
    <row r="101" spans="1:51" x14ac:dyDescent="0.2"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S101" s="139"/>
      <c r="T101" s="139"/>
      <c r="U101" s="139"/>
      <c r="V101" s="139"/>
      <c r="W101" s="140"/>
      <c r="X101" s="140"/>
      <c r="Y101" s="140"/>
      <c r="Z101" s="140"/>
      <c r="AA101" s="14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13"/>
      <c r="AP101" s="143"/>
      <c r="AQ101" s="143"/>
      <c r="AR101" s="143"/>
      <c r="AS101" s="144"/>
      <c r="AV101" s="113"/>
      <c r="AW101" s="113"/>
      <c r="AX101" s="130"/>
    </row>
    <row r="102" spans="1:51" x14ac:dyDescent="0.2">
      <c r="A102" s="78"/>
      <c r="B102" s="110" t="s">
        <v>976</v>
      </c>
      <c r="C102" s="110"/>
      <c r="D102" s="110"/>
      <c r="E102" s="145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S102" s="146"/>
      <c r="T102" s="146"/>
      <c r="U102" s="146"/>
      <c r="V102" s="146"/>
      <c r="W102" s="147"/>
      <c r="X102" s="147"/>
      <c r="Y102" s="147"/>
      <c r="Z102" s="147"/>
      <c r="AA102" s="147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13"/>
      <c r="AP102" s="114" t="s">
        <v>976</v>
      </c>
      <c r="AQ102" s="114"/>
      <c r="AR102" s="114"/>
      <c r="AS102" s="150"/>
      <c r="AU102" s="1" t="s">
        <v>976</v>
      </c>
      <c r="AV102" s="151"/>
      <c r="AW102" s="151"/>
      <c r="AX102" s="152"/>
    </row>
    <row r="103" spans="1:51" x14ac:dyDescent="0.2">
      <c r="A103" s="2" t="s">
        <v>749</v>
      </c>
      <c r="B103" s="3">
        <v>1</v>
      </c>
      <c r="C103" s="153" t="s">
        <v>115</v>
      </c>
      <c r="D103" s="154" t="s">
        <v>56</v>
      </c>
      <c r="E103" s="155">
        <v>564.23331000000007</v>
      </c>
      <c r="F103" s="116">
        <f>IF(I103=I104,"Joint",0)</f>
        <v>0</v>
      </c>
      <c r="G103" s="156">
        <v>3</v>
      </c>
      <c r="H103" s="118" t="str">
        <f t="shared" ref="H103:H106" si="100">IF(AND(G103&gt;=H$4,C103&lt;&gt;"No match"),"OK","NO")</f>
        <v>OK</v>
      </c>
      <c r="I103" s="157">
        <v>564.21560999999997</v>
      </c>
      <c r="J103" s="118"/>
      <c r="K103" s="123"/>
      <c r="L103" s="121" t="str">
        <f>IF(C103="No match","N/A",IF(W103=1,"OK",IF(AO103="No qualifing runner","No prev","No")))</f>
        <v>OK</v>
      </c>
      <c r="M103" s="158">
        <f>IF(L103="No",IF(OR(P103="Yes",Q103="Yes"),"Yes","No"),0)</f>
        <v>0</v>
      </c>
      <c r="N103" s="158">
        <f>IF(AND(L103="No",M103="No"),"O/S",0)</f>
        <v>0</v>
      </c>
      <c r="O103" s="122">
        <f>IF(L103="OK",0,IF(X103=0,"Higher","Lower"))</f>
        <v>0</v>
      </c>
      <c r="P103" s="158">
        <f>IF($O103="Higher",IF($AH103="&gt;","Yes","No"),0)</f>
        <v>0</v>
      </c>
      <c r="Q103" s="123"/>
      <c r="S103" s="159">
        <v>0</v>
      </c>
      <c r="T103" s="160">
        <v>0</v>
      </c>
      <c r="U103" s="161">
        <v>0</v>
      </c>
      <c r="V103" s="160">
        <v>0</v>
      </c>
      <c r="W103" s="162">
        <v>1</v>
      </c>
      <c r="X103" s="163" t="s">
        <v>749</v>
      </c>
      <c r="Y103" s="163" t="s">
        <v>750</v>
      </c>
      <c r="Z103" s="163" t="s">
        <v>751</v>
      </c>
      <c r="AA103" s="124">
        <f>E103-AB103</f>
        <v>195.24844900000005</v>
      </c>
      <c r="AB103" s="156">
        <v>368.98486100000002</v>
      </c>
      <c r="AC103" s="117">
        <f>INT(E103)</f>
        <v>564</v>
      </c>
      <c r="AD103" s="156">
        <v>557</v>
      </c>
      <c r="AE103" s="127" t="str">
        <f>IF(AC103&gt;AD103,"&gt;",IF(AC103&lt;AD103,"&lt;","="))</f>
        <v>&gt;</v>
      </c>
      <c r="AF103" s="156">
        <v>195</v>
      </c>
      <c r="AG103" s="156">
        <v>188</v>
      </c>
      <c r="AH103" s="127" t="str">
        <f>IF(AF103=0,"N/A",IF(AF103&gt;AG103,"&gt;",IF(AF103&lt;AG103,"&lt;","=")))</f>
        <v>&gt;</v>
      </c>
      <c r="AI103" s="156">
        <v>3</v>
      </c>
      <c r="AJ103" s="156"/>
      <c r="AK103" s="127" t="b">
        <f>IF(ISBLANK(AV103),"N/A",C103=AV103)</f>
        <v>1</v>
      </c>
      <c r="AL103" s="128"/>
      <c r="AM103" s="129" t="b">
        <f>IF(ISBLANK(AN103),"N/A",C103=AN103)</f>
        <v>0</v>
      </c>
      <c r="AN103" s="130" t="s">
        <v>176</v>
      </c>
      <c r="AO103" s="113" t="s">
        <v>977</v>
      </c>
      <c r="AP103" s="131">
        <v>1</v>
      </c>
      <c r="AQ103" s="131" t="s">
        <v>978</v>
      </c>
      <c r="AR103" s="131" t="s">
        <v>85</v>
      </c>
      <c r="AS103" s="132">
        <v>590.99978540000006</v>
      </c>
      <c r="AU103" s="2">
        <v>1</v>
      </c>
      <c r="AV103" s="133" t="s">
        <v>115</v>
      </c>
      <c r="AW103" s="133" t="s">
        <v>56</v>
      </c>
      <c r="AX103" s="134">
        <v>562.98454609999999</v>
      </c>
      <c r="AY103" s="2" t="b">
        <f>AV103=C103</f>
        <v>1</v>
      </c>
    </row>
    <row r="104" spans="1:51" x14ac:dyDescent="0.2">
      <c r="A104" s="2" t="s">
        <v>750</v>
      </c>
      <c r="B104" s="3">
        <f>1+IF(I104&lt;I103,1,0)</f>
        <v>2</v>
      </c>
      <c r="C104" s="153" t="s">
        <v>148</v>
      </c>
      <c r="D104" s="154" t="s">
        <v>102</v>
      </c>
      <c r="E104" s="155">
        <v>538.22343000000001</v>
      </c>
      <c r="F104" s="116">
        <f>IF(OR(I104=I105,I104=I103),"Joint",0)</f>
        <v>0</v>
      </c>
      <c r="G104" s="156">
        <v>3</v>
      </c>
      <c r="H104" s="118" t="str">
        <f t="shared" si="100"/>
        <v>OK</v>
      </c>
      <c r="I104" s="157">
        <v>538.20562999999993</v>
      </c>
      <c r="J104" s="118"/>
      <c r="K104" s="123"/>
      <c r="L104" s="121" t="str">
        <f>IF(C104="No match","N/A",IF(W104=1,"OK",IF(AO104="No qualifing runner","No prev","No")))</f>
        <v>OK</v>
      </c>
      <c r="M104" s="158">
        <f t="shared" ref="M104:M105" si="101">IF(L104="No",IF(OR(P104="Yes",Q104="Yes"),"Yes","No"),0)</f>
        <v>0</v>
      </c>
      <c r="N104" s="158">
        <f t="shared" ref="N104:N105" si="102">IF(AND(L104="No",M104="No"),"O/S",0)</f>
        <v>0</v>
      </c>
      <c r="O104" s="122">
        <f>IF(L104="OK",0,IF(X104=0,"Higher","Lower"))</f>
        <v>0</v>
      </c>
      <c r="P104" s="158">
        <f t="shared" ref="P104:P105" si="103">IF($O104="Higher",IF($AH104="&gt;","Yes","No"),0)</f>
        <v>0</v>
      </c>
      <c r="Q104" s="158">
        <f>IF($O104="Lower",IF($AH103="&gt;","Yes","No"),0)</f>
        <v>0</v>
      </c>
      <c r="S104" s="159">
        <v>0</v>
      </c>
      <c r="T104" s="160">
        <v>0</v>
      </c>
      <c r="U104" s="161">
        <v>0</v>
      </c>
      <c r="V104" s="160">
        <v>0</v>
      </c>
      <c r="W104" s="162">
        <v>1</v>
      </c>
      <c r="X104" s="163" t="s">
        <v>749</v>
      </c>
      <c r="Y104" s="163" t="s">
        <v>750</v>
      </c>
      <c r="Z104" s="163" t="s">
        <v>751</v>
      </c>
      <c r="AA104" s="124">
        <f>E104-AB104</f>
        <v>186.23876699999994</v>
      </c>
      <c r="AB104" s="156">
        <v>351.98466300000007</v>
      </c>
      <c r="AC104" s="117">
        <f>INT(E104)</f>
        <v>538</v>
      </c>
      <c r="AD104" s="156">
        <v>531</v>
      </c>
      <c r="AE104" s="127" t="str">
        <f t="shared" ref="AE104:AE106" si="104">IF(AC104&gt;AD104,"&gt;",IF(AC104&lt;AD104,"&lt;","="))</f>
        <v>&gt;</v>
      </c>
      <c r="AF104" s="156">
        <v>186</v>
      </c>
      <c r="AG104" s="156">
        <v>179</v>
      </c>
      <c r="AH104" s="127" t="str">
        <f t="shared" ref="AH104:AH106" si="105">IF(AF104=0,"N/A",IF(AF104&gt;AG104,"&gt;",IF(AF104&lt;AG104,"&lt;","=")))</f>
        <v>&gt;</v>
      </c>
      <c r="AI104" s="156">
        <v>3</v>
      </c>
      <c r="AJ104" s="156"/>
      <c r="AK104" s="127" t="b">
        <f>IF(ISBLANK(AV104),"N/A",C104=AV104)</f>
        <v>1</v>
      </c>
      <c r="AL104" s="128"/>
      <c r="AM104" s="129" t="b">
        <f>IF(ISBLANK(AN104),"N/A",C104=AN104)</f>
        <v>0</v>
      </c>
      <c r="AN104" s="130" t="s">
        <v>753</v>
      </c>
      <c r="AO104" s="113" t="s">
        <v>979</v>
      </c>
      <c r="AP104" s="131">
        <v>2</v>
      </c>
      <c r="AQ104" s="131" t="s">
        <v>980</v>
      </c>
      <c r="AR104" s="131" t="s">
        <v>49</v>
      </c>
      <c r="AS104" s="132">
        <v>559.18507000000011</v>
      </c>
      <c r="AU104" s="2">
        <v>2</v>
      </c>
      <c r="AV104" s="133" t="s">
        <v>148</v>
      </c>
      <c r="AW104" s="133" t="s">
        <v>102</v>
      </c>
      <c r="AX104" s="134">
        <v>536.98434629999997</v>
      </c>
      <c r="AY104" s="2" t="b">
        <f>AV104=C104</f>
        <v>1</v>
      </c>
    </row>
    <row r="105" spans="1:51" x14ac:dyDescent="0.2">
      <c r="A105" s="2" t="s">
        <v>751</v>
      </c>
      <c r="B105" s="3">
        <f>1+IF(I105&lt;I103,1,0)+IF(I105&lt;I104,1,0)</f>
        <v>3</v>
      </c>
      <c r="C105" s="153" t="s">
        <v>176</v>
      </c>
      <c r="D105" s="154" t="s">
        <v>49</v>
      </c>
      <c r="E105" s="155">
        <v>526.21907300000009</v>
      </c>
      <c r="F105" s="116">
        <f>IF(OR(I105=I106,I105=I104),"Joint",0)</f>
        <v>0</v>
      </c>
      <c r="G105" s="156">
        <v>4</v>
      </c>
      <c r="H105" s="118" t="str">
        <f t="shared" si="100"/>
        <v>OK</v>
      </c>
      <c r="I105" s="157">
        <v>526.20101</v>
      </c>
      <c r="J105" s="118"/>
      <c r="K105" s="123"/>
      <c r="L105" s="121" t="str">
        <f>IF(C105="No match","N/A",IF(W105=1,"OK",IF(AO105="No qualifing runner","No prev","No")))</f>
        <v>OK</v>
      </c>
      <c r="M105" s="158">
        <f t="shared" si="101"/>
        <v>0</v>
      </c>
      <c r="N105" s="158">
        <f t="shared" si="102"/>
        <v>0</v>
      </c>
      <c r="O105" s="122">
        <f>IF(L105="OK",0,IF(Y105=0,"Higher","Lower"))</f>
        <v>0</v>
      </c>
      <c r="P105" s="158">
        <f t="shared" si="103"/>
        <v>0</v>
      </c>
      <c r="Q105" s="158">
        <f>IF($O105="Lower",IF(OR($AH103="&gt;",$AH104="&gt;"),"Yes","No"),0)</f>
        <v>0</v>
      </c>
      <c r="S105" s="159">
        <v>0</v>
      </c>
      <c r="T105" s="160">
        <v>0</v>
      </c>
      <c r="U105" s="161">
        <v>0</v>
      </c>
      <c r="V105" s="160">
        <v>0</v>
      </c>
      <c r="W105" s="162">
        <v>1</v>
      </c>
      <c r="X105" s="163" t="s">
        <v>749</v>
      </c>
      <c r="Y105" s="163" t="s">
        <v>750</v>
      </c>
      <c r="Z105" s="163" t="s">
        <v>751</v>
      </c>
      <c r="AA105" s="124">
        <f>E105-AB105</f>
        <v>19.062980000000096</v>
      </c>
      <c r="AB105" s="156">
        <v>507.156093</v>
      </c>
      <c r="AC105" s="117">
        <f>INT(E105)</f>
        <v>526</v>
      </c>
      <c r="AD105" s="156">
        <v>517</v>
      </c>
      <c r="AE105" s="127" t="str">
        <f t="shared" si="104"/>
        <v>&gt;</v>
      </c>
      <c r="AF105" s="156">
        <v>182</v>
      </c>
      <c r="AG105" s="156">
        <v>173</v>
      </c>
      <c r="AH105" s="127" t="str">
        <f t="shared" si="105"/>
        <v>&gt;</v>
      </c>
      <c r="AI105" s="156">
        <v>4</v>
      </c>
      <c r="AJ105" s="156"/>
      <c r="AK105" s="127" t="b">
        <f>IF(ISBLANK(AV105),"N/A",C105=AV105)</f>
        <v>1</v>
      </c>
      <c r="AL105" s="128"/>
      <c r="AM105" s="129" t="b">
        <f>IF(ISBLANK(AN105),"N/A",C105=AN105)</f>
        <v>0</v>
      </c>
      <c r="AN105" s="130" t="s">
        <v>180</v>
      </c>
      <c r="AO105" s="113" t="s">
        <v>981</v>
      </c>
      <c r="AP105" s="131">
        <v>3</v>
      </c>
      <c r="AQ105" s="131" t="s">
        <v>982</v>
      </c>
      <c r="AR105" s="131" t="s">
        <v>161</v>
      </c>
      <c r="AS105" s="132">
        <v>491.14262000000002</v>
      </c>
      <c r="AU105" s="2">
        <v>3</v>
      </c>
      <c r="AV105" s="133" t="s">
        <v>176</v>
      </c>
      <c r="AW105" s="133" t="s">
        <v>49</v>
      </c>
      <c r="AX105" s="134">
        <v>525.15519930000005</v>
      </c>
      <c r="AY105" s="2" t="b">
        <f>AV105=C105</f>
        <v>1</v>
      </c>
    </row>
    <row r="106" spans="1:51" x14ac:dyDescent="0.2">
      <c r="A106" s="1" t="s">
        <v>752</v>
      </c>
      <c r="B106" s="3">
        <f>1+IF(I106&lt;I103,1,0)+IF(I106&lt;I104,1,0)+IF(I106&lt;I105,1,0)</f>
        <v>4</v>
      </c>
      <c r="C106" s="153" t="s">
        <v>180</v>
      </c>
      <c r="D106" s="154" t="s">
        <v>52</v>
      </c>
      <c r="E106" s="155">
        <v>499.21585229999994</v>
      </c>
      <c r="F106" s="116">
        <f>IF(I106=I105,"Joint",0)</f>
        <v>0</v>
      </c>
      <c r="G106" s="156">
        <v>5</v>
      </c>
      <c r="H106" s="118" t="str">
        <f t="shared" si="100"/>
        <v>OK</v>
      </c>
      <c r="I106" s="157">
        <v>499.19767999999999</v>
      </c>
      <c r="J106" s="118"/>
      <c r="K106" s="123"/>
      <c r="L106" s="123"/>
      <c r="M106" s="123"/>
      <c r="N106" s="123"/>
      <c r="O106" s="123"/>
      <c r="P106" s="123"/>
      <c r="Q106" s="123"/>
      <c r="S106" s="159">
        <v>0</v>
      </c>
      <c r="T106" s="160">
        <v>0</v>
      </c>
      <c r="U106" s="161">
        <v>0</v>
      </c>
      <c r="V106" s="160">
        <v>0</v>
      </c>
      <c r="W106" s="123"/>
      <c r="X106" s="163">
        <v>0</v>
      </c>
      <c r="Y106" s="163">
        <v>0</v>
      </c>
      <c r="Z106" s="163" t="s">
        <v>751</v>
      </c>
      <c r="AA106" s="123"/>
      <c r="AB106" s="156">
        <v>477.15855300000004</v>
      </c>
      <c r="AC106" s="117">
        <f>INT(E106)</f>
        <v>499</v>
      </c>
      <c r="AD106" s="156">
        <v>480</v>
      </c>
      <c r="AE106" s="127" t="str">
        <f t="shared" si="104"/>
        <v>&gt;</v>
      </c>
      <c r="AF106" s="156">
        <v>180</v>
      </c>
      <c r="AG106" s="156">
        <v>161</v>
      </c>
      <c r="AH106" s="127" t="str">
        <f t="shared" si="105"/>
        <v>&gt;</v>
      </c>
      <c r="AI106" s="156">
        <v>5</v>
      </c>
      <c r="AJ106" s="156"/>
      <c r="AK106" s="127" t="str">
        <f>IF(ISBLANK(AV106),"N/A",C106=AV106)</f>
        <v>N/A</v>
      </c>
      <c r="AL106" s="128"/>
      <c r="AM106" s="129" t="str">
        <f>IF(ISBLANK(AN106),"N/A",C106=AN106)</f>
        <v>N/A</v>
      </c>
      <c r="AN106" s="130"/>
      <c r="AO106" s="123"/>
      <c r="AP106" s="143"/>
      <c r="AQ106" s="143"/>
      <c r="AR106" s="143"/>
      <c r="AS106" s="144"/>
      <c r="AV106" s="113"/>
      <c r="AW106" s="113"/>
      <c r="AX106" s="130"/>
    </row>
    <row r="107" spans="1:51" x14ac:dyDescent="0.2"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S107" s="139"/>
      <c r="T107" s="139"/>
      <c r="U107" s="139"/>
      <c r="V107" s="139"/>
      <c r="W107" s="140"/>
      <c r="X107" s="140"/>
      <c r="Y107" s="140"/>
      <c r="Z107" s="140"/>
      <c r="AA107" s="14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13"/>
      <c r="AP107" s="143"/>
      <c r="AQ107" s="143"/>
      <c r="AR107" s="143"/>
      <c r="AS107" s="144"/>
      <c r="AV107" s="113"/>
      <c r="AW107" s="113"/>
      <c r="AX107" s="130"/>
    </row>
    <row r="108" spans="1:51" x14ac:dyDescent="0.2">
      <c r="A108" s="78"/>
      <c r="B108" s="110" t="s">
        <v>983</v>
      </c>
      <c r="C108" s="110"/>
      <c r="D108" s="110"/>
      <c r="E108" s="145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S108" s="146"/>
      <c r="T108" s="146"/>
      <c r="U108" s="146"/>
      <c r="V108" s="146"/>
      <c r="W108" s="147"/>
      <c r="X108" s="147"/>
      <c r="Y108" s="147"/>
      <c r="Z108" s="147"/>
      <c r="AA108" s="147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3"/>
      <c r="AP108" s="114" t="s">
        <v>983</v>
      </c>
      <c r="AQ108" s="114"/>
      <c r="AR108" s="114"/>
      <c r="AS108" s="150"/>
      <c r="AU108" s="2" t="s">
        <v>983</v>
      </c>
      <c r="AV108" s="151"/>
      <c r="AW108" s="151"/>
      <c r="AX108" s="152"/>
    </row>
    <row r="109" spans="1:51" x14ac:dyDescent="0.2">
      <c r="A109" s="2" t="s">
        <v>194</v>
      </c>
      <c r="B109" s="3">
        <v>1</v>
      </c>
      <c r="C109" s="153" t="s">
        <v>771</v>
      </c>
      <c r="D109" s="154" t="s">
        <v>85</v>
      </c>
      <c r="E109" s="155">
        <v>595.24187599999993</v>
      </c>
      <c r="F109" s="116">
        <f>IF(I109=I110,"Joint",0)</f>
        <v>0</v>
      </c>
      <c r="G109" s="156">
        <v>4</v>
      </c>
      <c r="H109" s="118" t="str">
        <f t="shared" ref="H109:H112" si="106">IF(AND(G109&gt;=H$4,C109&lt;&gt;"No match"),"OK","NO")</f>
        <v>OK</v>
      </c>
      <c r="I109" s="157">
        <v>595.22077999999999</v>
      </c>
      <c r="J109" s="118"/>
      <c r="K109" s="123"/>
      <c r="L109" s="121" t="str">
        <f>IF(C109="No match","N/A",IF(W109=1,"OK",IF(AO109="No qualifing runner","No prev","No")))</f>
        <v>OK</v>
      </c>
      <c r="M109" s="158">
        <f>IF(L109="No",IF(OR(P109="Yes",Q109="Yes"),"Yes","No"),0)</f>
        <v>0</v>
      </c>
      <c r="N109" s="158">
        <f>IF(AND(L109="No",M109="No"),"O/S",0)</f>
        <v>0</v>
      </c>
      <c r="O109" s="122">
        <f>IF(L109="OK",0,IF(X109=0,"Higher","Lower"))</f>
        <v>0</v>
      </c>
      <c r="P109" s="158">
        <f>IF($O109="Higher",IF($AH109="&gt;","Yes","No"),0)</f>
        <v>0</v>
      </c>
      <c r="Q109" s="123"/>
      <c r="S109" s="159">
        <v>0</v>
      </c>
      <c r="T109" s="160">
        <v>0</v>
      </c>
      <c r="U109" s="161">
        <v>0</v>
      </c>
      <c r="V109" s="160">
        <v>0</v>
      </c>
      <c r="W109" s="162">
        <v>1</v>
      </c>
      <c r="X109" s="163" t="s">
        <v>194</v>
      </c>
      <c r="Y109" s="163">
        <v>0</v>
      </c>
      <c r="Z109" s="163">
        <v>0</v>
      </c>
      <c r="AA109" s="124">
        <f>E109-AB109</f>
        <v>4.1699999999991633E-2</v>
      </c>
      <c r="AB109" s="156">
        <v>595.20017599999994</v>
      </c>
      <c r="AC109" s="117">
        <f>INT(E109)</f>
        <v>595</v>
      </c>
      <c r="AD109" s="156">
        <v>596</v>
      </c>
      <c r="AE109" s="127" t="str">
        <f>IF(AC109&gt;AD109,"&gt;",IF(AC109&lt;AD109,"&lt;","="))</f>
        <v>&lt;</v>
      </c>
      <c r="AF109" s="156">
        <v>0</v>
      </c>
      <c r="AG109" s="156">
        <v>199</v>
      </c>
      <c r="AH109" s="127" t="str">
        <f>IF(AF109=0,"N/A",IF(AF109&gt;AG109,"&gt;",IF(AF109&lt;AG109,"&lt;","=")))</f>
        <v>N/A</v>
      </c>
      <c r="AI109" s="156">
        <v>4</v>
      </c>
      <c r="AJ109" s="156"/>
      <c r="AK109" s="127" t="b">
        <f>IF(ISBLANK(AV109),"N/A",C109=AV109)</f>
        <v>1</v>
      </c>
      <c r="AL109" s="128"/>
      <c r="AM109" s="129" t="b">
        <f>IF(ISBLANK(AN109),"N/A",C109=AN109)</f>
        <v>1</v>
      </c>
      <c r="AN109" s="130" t="s">
        <v>771</v>
      </c>
      <c r="AO109" s="113" t="s">
        <v>771</v>
      </c>
      <c r="AP109" s="131">
        <v>1</v>
      </c>
      <c r="AQ109" s="131" t="s">
        <v>772</v>
      </c>
      <c r="AR109" s="131" t="s">
        <v>34</v>
      </c>
      <c r="AS109" s="132">
        <v>567.99510999999995</v>
      </c>
      <c r="AU109" s="2">
        <v>1</v>
      </c>
      <c r="AV109" s="133" t="s">
        <v>771</v>
      </c>
      <c r="AW109" s="133" t="s">
        <v>85</v>
      </c>
      <c r="AX109" s="134">
        <v>595.19927599999994</v>
      </c>
      <c r="AY109" s="2" t="b">
        <f>AV109=C109</f>
        <v>1</v>
      </c>
    </row>
    <row r="110" spans="1:51" x14ac:dyDescent="0.2">
      <c r="A110" s="2" t="s">
        <v>221</v>
      </c>
      <c r="B110" s="3">
        <f>1+IF(I110&lt;I109,1,0)</f>
        <v>2</v>
      </c>
      <c r="C110" s="153" t="s">
        <v>772</v>
      </c>
      <c r="D110" s="154" t="s">
        <v>34</v>
      </c>
      <c r="E110" s="155">
        <v>575.23617999999999</v>
      </c>
      <c r="F110" s="116">
        <f>IF(OR(I110=I111,I110=I109),"Joint",0)</f>
        <v>0</v>
      </c>
      <c r="G110" s="156">
        <v>3</v>
      </c>
      <c r="H110" s="118" t="str">
        <f t="shared" si="106"/>
        <v>OK</v>
      </c>
      <c r="I110" s="157">
        <v>575.21518000000003</v>
      </c>
      <c r="J110" s="118"/>
      <c r="K110" s="123"/>
      <c r="L110" s="121" t="str">
        <f>IF(C110="No match","N/A",IF(W110=1,"OK",IF(AO110="No qualifing runner","No prev","No")))</f>
        <v>OK</v>
      </c>
      <c r="M110" s="158">
        <f t="shared" ref="M110:M111" si="107">IF(L110="No",IF(OR(P110="Yes",Q110="Yes"),"Yes","No"),0)</f>
        <v>0</v>
      </c>
      <c r="N110" s="158">
        <f t="shared" ref="N110:N111" si="108">IF(AND(L110="No",M110="No"),"O/S",0)</f>
        <v>0</v>
      </c>
      <c r="O110" s="122">
        <f>IF(L110="OK",0,IF(X110=0,"Higher","Lower"))</f>
        <v>0</v>
      </c>
      <c r="P110" s="158">
        <f t="shared" ref="P110:P111" si="109">IF($O110="Higher",IF($AH110="&gt;","Yes","No"),0)</f>
        <v>0</v>
      </c>
      <c r="Q110" s="158">
        <f>IF($O110="Lower",IF($AH109="&gt;","Yes","No"),0)</f>
        <v>0</v>
      </c>
      <c r="S110" s="159">
        <v>0</v>
      </c>
      <c r="T110" s="160">
        <v>0</v>
      </c>
      <c r="U110" s="161">
        <v>0</v>
      </c>
      <c r="V110" s="160">
        <v>0</v>
      </c>
      <c r="W110" s="162">
        <v>1</v>
      </c>
      <c r="X110" s="163">
        <v>0</v>
      </c>
      <c r="Y110" s="163" t="s">
        <v>221</v>
      </c>
      <c r="Z110" s="163">
        <v>0</v>
      </c>
      <c r="AA110" s="124">
        <f>E110-AB110</f>
        <v>4.1899999999941429E-2</v>
      </c>
      <c r="AB110" s="156">
        <v>575.19428000000005</v>
      </c>
      <c r="AC110" s="117">
        <f>INT(E110)</f>
        <v>575</v>
      </c>
      <c r="AD110" s="156">
        <v>581</v>
      </c>
      <c r="AE110" s="127" t="str">
        <f t="shared" ref="AE110:AE112" si="110">IF(AC110&gt;AD110,"&gt;",IF(AC110&lt;AD110,"&lt;","="))</f>
        <v>&lt;</v>
      </c>
      <c r="AF110" s="156">
        <v>0</v>
      </c>
      <c r="AG110" s="156">
        <v>194</v>
      </c>
      <c r="AH110" s="127" t="str">
        <f t="shared" ref="AH110:AH112" si="111">IF(AF110=0,"N/A",IF(AF110&gt;AG110,"&gt;",IF(AF110&lt;AG110,"&lt;","=")))</f>
        <v>N/A</v>
      </c>
      <c r="AI110" s="156">
        <v>3</v>
      </c>
      <c r="AJ110" s="156"/>
      <c r="AK110" s="127" t="b">
        <f>IF(ISBLANK(AV110),"N/A",C110=AV110)</f>
        <v>1</v>
      </c>
      <c r="AL110" s="128"/>
      <c r="AM110" s="129" t="b">
        <f>IF(ISBLANK(AN110),"N/A",C110=AN110)</f>
        <v>1</v>
      </c>
      <c r="AN110" s="130" t="s">
        <v>772</v>
      </c>
      <c r="AO110" s="113" t="s">
        <v>772</v>
      </c>
      <c r="AP110" s="131">
        <v>2</v>
      </c>
      <c r="AQ110" s="131" t="s">
        <v>192</v>
      </c>
      <c r="AR110" s="131" t="s">
        <v>34</v>
      </c>
      <c r="AS110" s="132">
        <v>504.12927700000012</v>
      </c>
      <c r="AU110" s="2">
        <v>2</v>
      </c>
      <c r="AV110" s="133" t="s">
        <v>772</v>
      </c>
      <c r="AW110" s="133" t="s">
        <v>34</v>
      </c>
      <c r="AX110" s="134">
        <v>575.19338000000005</v>
      </c>
      <c r="AY110" s="2" t="b">
        <f>AV110=C110</f>
        <v>1</v>
      </c>
    </row>
    <row r="111" spans="1:51" x14ac:dyDescent="0.2">
      <c r="A111" s="2" t="s">
        <v>773</v>
      </c>
      <c r="B111" s="3">
        <f>1+IF(I111&lt;I109,1,0)+IF(I111&lt;I110,1,0)</f>
        <v>3</v>
      </c>
      <c r="C111" s="153" t="s">
        <v>192</v>
      </c>
      <c r="D111" s="154" t="s">
        <v>34</v>
      </c>
      <c r="E111" s="155">
        <v>507.2130942</v>
      </c>
      <c r="F111" s="116">
        <f>IF(OR(I111=I112,I111=I110),"Joint",0)</f>
        <v>0</v>
      </c>
      <c r="G111" s="156">
        <v>5</v>
      </c>
      <c r="H111" s="118" t="str">
        <f t="shared" si="106"/>
        <v>OK</v>
      </c>
      <c r="I111" s="157">
        <v>507.19182000000001</v>
      </c>
      <c r="J111" s="118"/>
      <c r="K111" s="123"/>
      <c r="L111" s="121" t="str">
        <f>IF(C111="No match","N/A",IF(W111=1,"OK",IF(AO111="No qualifing runner","No prev","No")))</f>
        <v>OK</v>
      </c>
      <c r="M111" s="158">
        <f t="shared" si="107"/>
        <v>0</v>
      </c>
      <c r="N111" s="158">
        <f t="shared" si="108"/>
        <v>0</v>
      </c>
      <c r="O111" s="122">
        <f>IF(L111="OK",0,IF(Y111=0,"Higher","Lower"))</f>
        <v>0</v>
      </c>
      <c r="P111" s="158">
        <f t="shared" si="109"/>
        <v>0</v>
      </c>
      <c r="Q111" s="158">
        <f>IF($O111="Lower",IF(OR($AH109="&gt;",$AH110="&gt;"),"Yes","No"),0)</f>
        <v>0</v>
      </c>
      <c r="S111" s="159">
        <v>0</v>
      </c>
      <c r="T111" s="160">
        <v>0</v>
      </c>
      <c r="U111" s="161">
        <v>0</v>
      </c>
      <c r="V111" s="160">
        <v>0</v>
      </c>
      <c r="W111" s="162">
        <v>1</v>
      </c>
      <c r="X111" s="163">
        <v>0</v>
      </c>
      <c r="Y111" s="163">
        <v>0</v>
      </c>
      <c r="Z111" s="163" t="s">
        <v>773</v>
      </c>
      <c r="AA111" s="124">
        <f>E111-AB111</f>
        <v>14.055222200000003</v>
      </c>
      <c r="AB111" s="156">
        <v>493.157872</v>
      </c>
      <c r="AC111" s="117">
        <f>INT(E111)</f>
        <v>507</v>
      </c>
      <c r="AD111" s="156">
        <v>506</v>
      </c>
      <c r="AE111" s="127" t="str">
        <f t="shared" si="110"/>
        <v>&gt;</v>
      </c>
      <c r="AF111" s="156">
        <v>173</v>
      </c>
      <c r="AG111" s="156">
        <v>172</v>
      </c>
      <c r="AH111" s="127" t="str">
        <f t="shared" si="111"/>
        <v>&gt;</v>
      </c>
      <c r="AI111" s="156">
        <v>5</v>
      </c>
      <c r="AJ111" s="156"/>
      <c r="AK111" s="127" t="b">
        <f>IF(ISBLANK(AV111),"N/A",C111=AV111)</f>
        <v>1</v>
      </c>
      <c r="AL111" s="128"/>
      <c r="AM111" s="129" t="b">
        <f>IF(ISBLANK(AN111),"N/A",C111=AN111)</f>
        <v>1</v>
      </c>
      <c r="AN111" s="130" t="s">
        <v>192</v>
      </c>
      <c r="AO111" s="113" t="s">
        <v>192</v>
      </c>
      <c r="AP111" s="131">
        <v>3</v>
      </c>
      <c r="AQ111" s="131" t="s">
        <v>984</v>
      </c>
      <c r="AR111" s="131" t="s">
        <v>167</v>
      </c>
      <c r="AS111" s="132">
        <v>466.11528720000001</v>
      </c>
      <c r="AU111" s="2">
        <v>3</v>
      </c>
      <c r="AV111" s="133" t="s">
        <v>192</v>
      </c>
      <c r="AW111" s="133" t="s">
        <v>34</v>
      </c>
      <c r="AX111" s="134">
        <v>506.15709719999995</v>
      </c>
      <c r="AY111" s="2" t="b">
        <f>AV111=C111</f>
        <v>1</v>
      </c>
    </row>
    <row r="112" spans="1:51" x14ac:dyDescent="0.2">
      <c r="A112" s="1" t="s">
        <v>774</v>
      </c>
      <c r="B112" s="3">
        <f>1+IF(I112&lt;I109,1,0)+IF(I112&lt;I110,1,0)+IF(I112&lt;I111,1,0)</f>
        <v>4</v>
      </c>
      <c r="C112" s="153" t="s">
        <v>220</v>
      </c>
      <c r="D112" s="154" t="s">
        <v>52</v>
      </c>
      <c r="E112" s="155">
        <v>447.19860000000006</v>
      </c>
      <c r="F112" s="116">
        <f>IF(I112=I111,"Joint",0)</f>
        <v>0</v>
      </c>
      <c r="G112" s="156">
        <v>4</v>
      </c>
      <c r="H112" s="118" t="str">
        <f t="shared" si="106"/>
        <v>OK</v>
      </c>
      <c r="I112" s="157">
        <v>447.17726999999996</v>
      </c>
      <c r="J112" s="118"/>
      <c r="K112" s="123"/>
      <c r="L112" s="123"/>
      <c r="M112" s="123"/>
      <c r="N112" s="123"/>
      <c r="O112" s="123"/>
      <c r="P112" s="123"/>
      <c r="Q112" s="123"/>
      <c r="S112" s="159">
        <v>0</v>
      </c>
      <c r="T112" s="160">
        <v>0</v>
      </c>
      <c r="U112" s="161">
        <v>0</v>
      </c>
      <c r="V112" s="160">
        <v>0</v>
      </c>
      <c r="W112" s="123"/>
      <c r="X112" s="163">
        <v>0</v>
      </c>
      <c r="Y112" s="163">
        <v>0</v>
      </c>
      <c r="Z112" s="163">
        <v>0</v>
      </c>
      <c r="AA112" s="123"/>
      <c r="AB112" s="156">
        <v>415.99442699999997</v>
      </c>
      <c r="AC112" s="117">
        <f>INT(E112)</f>
        <v>447</v>
      </c>
      <c r="AD112" s="156">
        <v>435</v>
      </c>
      <c r="AE112" s="127" t="str">
        <f t="shared" si="110"/>
        <v>&gt;</v>
      </c>
      <c r="AF112" s="156">
        <v>161</v>
      </c>
      <c r="AG112" s="156">
        <v>149</v>
      </c>
      <c r="AH112" s="127" t="str">
        <f t="shared" si="111"/>
        <v>&gt;</v>
      </c>
      <c r="AI112" s="156">
        <v>4</v>
      </c>
      <c r="AJ112" s="156"/>
      <c r="AK112" s="127" t="str">
        <f>IF(ISBLANK(AV112),"N/A",C112=AV112)</f>
        <v>N/A</v>
      </c>
      <c r="AL112" s="128"/>
      <c r="AM112" s="129" t="str">
        <f>IF(ISBLANK(AN112),"N/A",C112=AN112)</f>
        <v>N/A</v>
      </c>
      <c r="AN112" s="130"/>
      <c r="AO112" s="123"/>
      <c r="AP112" s="143"/>
      <c r="AQ112" s="143"/>
      <c r="AR112" s="143"/>
      <c r="AS112" s="144"/>
      <c r="AV112" s="113"/>
      <c r="AW112" s="113"/>
      <c r="AX112" s="130"/>
    </row>
    <row r="113" spans="1:51" x14ac:dyDescent="0.2"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S113" s="139"/>
      <c r="T113" s="139"/>
      <c r="U113" s="139"/>
      <c r="V113" s="139"/>
      <c r="W113" s="140"/>
      <c r="X113" s="140"/>
      <c r="Y113" s="140"/>
      <c r="Z113" s="140"/>
      <c r="AA113" s="14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13"/>
      <c r="AP113" s="143"/>
      <c r="AQ113" s="143"/>
      <c r="AR113" s="143"/>
      <c r="AS113" s="144"/>
      <c r="AV113" s="113"/>
      <c r="AW113" s="113"/>
      <c r="AX113" s="130"/>
    </row>
    <row r="114" spans="1:51" x14ac:dyDescent="0.2">
      <c r="A114" s="78"/>
      <c r="B114" s="110" t="s">
        <v>985</v>
      </c>
      <c r="C114" s="110"/>
      <c r="D114" s="110"/>
      <c r="E114" s="145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S114" s="146"/>
      <c r="T114" s="146"/>
      <c r="U114" s="146"/>
      <c r="V114" s="146"/>
      <c r="W114" s="147"/>
      <c r="X114" s="147"/>
      <c r="Y114" s="147"/>
      <c r="Z114" s="147"/>
      <c r="AA114" s="147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3"/>
      <c r="AP114" s="114" t="s">
        <v>985</v>
      </c>
      <c r="AQ114" s="114"/>
      <c r="AR114" s="114"/>
      <c r="AS114" s="150"/>
      <c r="AU114" s="2" t="s">
        <v>985</v>
      </c>
      <c r="AV114" s="151"/>
      <c r="AW114" s="151"/>
      <c r="AX114" s="152"/>
    </row>
    <row r="115" spans="1:51" x14ac:dyDescent="0.2">
      <c r="A115" s="2" t="s">
        <v>790</v>
      </c>
      <c r="B115" s="3">
        <v>1</v>
      </c>
      <c r="C115" s="153" t="s">
        <v>214</v>
      </c>
      <c r="D115" s="154" t="s">
        <v>161</v>
      </c>
      <c r="E115" s="155">
        <v>471.20446600000002</v>
      </c>
      <c r="F115" s="116">
        <f>IF(I115=I116,"Joint",0)</f>
        <v>0</v>
      </c>
      <c r="G115" s="156">
        <v>4</v>
      </c>
      <c r="H115" s="118" t="str">
        <f t="shared" ref="H115:H118" si="112">IF(AND(G115&gt;=H$4,C115&lt;&gt;"No match"),"OK","NO")</f>
        <v>OK</v>
      </c>
      <c r="I115" s="157">
        <v>471.18011999999999</v>
      </c>
      <c r="J115" s="118"/>
      <c r="K115" s="123"/>
      <c r="L115" s="121" t="str">
        <f>IF(C115="No match","N/A",IF(W115=1,"OK",IF(AO115="No qualifing runner","No prev","No")))</f>
        <v>OK</v>
      </c>
      <c r="M115" s="158">
        <f>IF(L115="No",IF(OR(P115="Yes",Q115="Yes"),"Yes","No"),0)</f>
        <v>0</v>
      </c>
      <c r="N115" s="158">
        <f>IF(AND(L115="No",M115="No"),"O/S",0)</f>
        <v>0</v>
      </c>
      <c r="O115" s="122">
        <f>IF(L115="OK",0,IF(X115=0,"Higher","Lower"))</f>
        <v>0</v>
      </c>
      <c r="P115" s="158">
        <f>IF($O115="Higher",IF($AH115="&gt;","Yes","No"),0)</f>
        <v>0</v>
      </c>
      <c r="Q115" s="123"/>
      <c r="S115" s="159">
        <v>0</v>
      </c>
      <c r="T115" s="160">
        <v>0</v>
      </c>
      <c r="U115" s="161">
        <v>0</v>
      </c>
      <c r="V115" s="160">
        <v>0</v>
      </c>
      <c r="W115" s="162">
        <v>1</v>
      </c>
      <c r="X115" s="163" t="s">
        <v>790</v>
      </c>
      <c r="Y115" s="163" t="s">
        <v>791</v>
      </c>
      <c r="Z115" s="163">
        <v>0</v>
      </c>
      <c r="AA115" s="124">
        <f>E115-AB115</f>
        <v>17.055346000000043</v>
      </c>
      <c r="AB115" s="156">
        <v>454.14911999999998</v>
      </c>
      <c r="AC115" s="117">
        <f>INT(E115)</f>
        <v>471</v>
      </c>
      <c r="AD115" s="156">
        <v>464</v>
      </c>
      <c r="AE115" s="127" t="str">
        <f>IF(AC115&gt;AD115,"&gt;",IF(AC115&lt;AD115,"&lt;","="))</f>
        <v>&gt;</v>
      </c>
      <c r="AF115" s="156">
        <v>163</v>
      </c>
      <c r="AG115" s="156">
        <v>156</v>
      </c>
      <c r="AH115" s="127" t="str">
        <f>IF(AF115=0,"N/A",IF(AF115&gt;AG115,"&gt;",IF(AF115&lt;AG115,"&lt;","=")))</f>
        <v>&gt;</v>
      </c>
      <c r="AI115" s="156">
        <v>4</v>
      </c>
      <c r="AJ115" s="156"/>
      <c r="AK115" s="127" t="b">
        <f>IF(ISBLANK(AV115),"N/A",C115=AV115)</f>
        <v>1</v>
      </c>
      <c r="AL115" s="128"/>
      <c r="AM115" s="129" t="b">
        <f>IF(ISBLANK(AN115),"N/A",C115=AN115)</f>
        <v>1</v>
      </c>
      <c r="AN115" s="130" t="s">
        <v>214</v>
      </c>
      <c r="AO115" s="113" t="s">
        <v>986</v>
      </c>
      <c r="AP115" s="131">
        <v>1</v>
      </c>
      <c r="AQ115" s="131" t="s">
        <v>987</v>
      </c>
      <c r="AR115" s="131" t="s">
        <v>63</v>
      </c>
      <c r="AS115" s="132">
        <v>442.06346860000002</v>
      </c>
      <c r="AU115" s="2">
        <v>1</v>
      </c>
      <c r="AV115" s="133" t="s">
        <v>214</v>
      </c>
      <c r="AW115" s="133" t="s">
        <v>161</v>
      </c>
      <c r="AX115" s="134">
        <v>470.14827200000002</v>
      </c>
      <c r="AY115" s="2" t="b">
        <f>AV115=C115</f>
        <v>1</v>
      </c>
    </row>
    <row r="116" spans="1:51" x14ac:dyDescent="0.2">
      <c r="A116" s="2" t="s">
        <v>791</v>
      </c>
      <c r="B116" s="3">
        <f>1+IF(I116&lt;I115,1,0)</f>
        <v>2</v>
      </c>
      <c r="C116" s="153" t="s">
        <v>792</v>
      </c>
      <c r="D116" s="154" t="s">
        <v>85</v>
      </c>
      <c r="E116" s="155">
        <v>447.19454999999994</v>
      </c>
      <c r="F116" s="116">
        <f>IF(OR(I116=I117,I116=I115),"Joint",0)</f>
        <v>0</v>
      </c>
      <c r="G116" s="156">
        <v>3</v>
      </c>
      <c r="H116" s="118" t="str">
        <f t="shared" si="112"/>
        <v>OK</v>
      </c>
      <c r="I116" s="157">
        <v>447.17025000000001</v>
      </c>
      <c r="J116" s="118"/>
      <c r="K116" s="123"/>
      <c r="L116" s="121" t="str">
        <f>IF(C116="No match","N/A",IF(W116=1,"OK",IF(AO116="No qualifing runner","No prev","No")))</f>
        <v>OK</v>
      </c>
      <c r="M116" s="158">
        <f t="shared" ref="M116:M117" si="113">IF(L116="No",IF(OR(P116="Yes",Q116="Yes"),"Yes","No"),0)</f>
        <v>0</v>
      </c>
      <c r="N116" s="158">
        <f t="shared" ref="N116:N117" si="114">IF(AND(L116="No",M116="No"),"O/S",0)</f>
        <v>0</v>
      </c>
      <c r="O116" s="122">
        <f>IF(L116="OK",0,IF(X116=0,"Higher","Lower"))</f>
        <v>0</v>
      </c>
      <c r="P116" s="158">
        <f t="shared" ref="P116:P117" si="115">IF($O116="Higher",IF($AH116="&gt;","Yes","No"),0)</f>
        <v>0</v>
      </c>
      <c r="Q116" s="158">
        <f>IF($O116="Lower",IF($AH115="&gt;","Yes","No"),0)</f>
        <v>0</v>
      </c>
      <c r="S116" s="159">
        <v>0</v>
      </c>
      <c r="T116" s="160">
        <v>0</v>
      </c>
      <c r="U116" s="161">
        <v>0</v>
      </c>
      <c r="V116" s="160">
        <v>0</v>
      </c>
      <c r="W116" s="162">
        <v>1</v>
      </c>
      <c r="X116" s="163" t="s">
        <v>790</v>
      </c>
      <c r="Y116" s="163" t="s">
        <v>791</v>
      </c>
      <c r="Z116" s="163" t="s">
        <v>793</v>
      </c>
      <c r="AA116" s="124">
        <f>E116-AB116</f>
        <v>0.20062499999994543</v>
      </c>
      <c r="AB116" s="156">
        <v>446.99392499999999</v>
      </c>
      <c r="AC116" s="117">
        <f>INT(E116)</f>
        <v>447</v>
      </c>
      <c r="AD116" s="156">
        <v>456</v>
      </c>
      <c r="AE116" s="127" t="str">
        <f t="shared" ref="AE116:AE118" si="116">IF(AC116&gt;AD116,"&gt;",IF(AC116&lt;AD116,"&lt;","="))</f>
        <v>&lt;</v>
      </c>
      <c r="AF116" s="156">
        <v>0</v>
      </c>
      <c r="AG116" s="156">
        <v>154</v>
      </c>
      <c r="AH116" s="127" t="str">
        <f t="shared" ref="AH116:AH118" si="117">IF(AF116=0,"N/A",IF(AF116&gt;AG116,"&gt;",IF(AF116&lt;AG116,"&lt;","=")))</f>
        <v>N/A</v>
      </c>
      <c r="AI116" s="156">
        <v>3</v>
      </c>
      <c r="AJ116" s="156"/>
      <c r="AK116" s="127" t="b">
        <f>IF(ISBLANK(AV116),"N/A",C116=AV116)</f>
        <v>1</v>
      </c>
      <c r="AL116" s="128"/>
      <c r="AM116" s="129" t="b">
        <f>IF(ISBLANK(AN116),"N/A",C116=AN116)</f>
        <v>1</v>
      </c>
      <c r="AN116" s="130" t="s">
        <v>792</v>
      </c>
      <c r="AO116" s="113" t="s">
        <v>988</v>
      </c>
      <c r="AP116" s="131">
        <v>2</v>
      </c>
      <c r="AQ116" s="131" t="s">
        <v>989</v>
      </c>
      <c r="AR116" s="131" t="s">
        <v>34</v>
      </c>
      <c r="AS116" s="132">
        <v>428.14479999999998</v>
      </c>
      <c r="AU116" s="2">
        <v>2</v>
      </c>
      <c r="AV116" s="133" t="s">
        <v>792</v>
      </c>
      <c r="AW116" s="133" t="s">
        <v>85</v>
      </c>
      <c r="AX116" s="134">
        <v>446.99282499999998</v>
      </c>
      <c r="AY116" s="2" t="b">
        <f>AV116=C116</f>
        <v>1</v>
      </c>
    </row>
    <row r="117" spans="1:51" x14ac:dyDescent="0.2">
      <c r="A117" s="2" t="s">
        <v>793</v>
      </c>
      <c r="B117" s="3">
        <f>1+IF(I117&lt;I115,1,0)+IF(I117&lt;I116,1,0)</f>
        <v>3</v>
      </c>
      <c r="C117" s="153" t="s">
        <v>794</v>
      </c>
      <c r="D117" s="154" t="s">
        <v>63</v>
      </c>
      <c r="E117" s="155">
        <v>433.19225999999998</v>
      </c>
      <c r="F117" s="116">
        <f>IF(OR(I117=I118,I117=I116),"Joint",0)</f>
        <v>0</v>
      </c>
      <c r="G117" s="156">
        <v>3</v>
      </c>
      <c r="H117" s="118" t="str">
        <f t="shared" si="112"/>
        <v>OK</v>
      </c>
      <c r="I117" s="157">
        <v>433.16786000000002</v>
      </c>
      <c r="J117" s="118"/>
      <c r="K117" s="123"/>
      <c r="L117" s="121" t="str">
        <f>IF(C117="No match","N/A",IF(W117=1,"OK",IF(AO117="No qualifing runner","No prev","No")))</f>
        <v>OK</v>
      </c>
      <c r="M117" s="158">
        <f t="shared" si="113"/>
        <v>0</v>
      </c>
      <c r="N117" s="158">
        <f t="shared" si="114"/>
        <v>0</v>
      </c>
      <c r="O117" s="122">
        <f>IF(L117="OK",0,IF(Y117=0,"Higher","Lower"))</f>
        <v>0</v>
      </c>
      <c r="P117" s="158">
        <f t="shared" si="115"/>
        <v>0</v>
      </c>
      <c r="Q117" s="158">
        <f>IF($O117="Lower",IF(OR($AH115="&gt;",$AH116="&gt;"),"Yes","No"),0)</f>
        <v>0</v>
      </c>
      <c r="S117" s="159">
        <v>0</v>
      </c>
      <c r="T117" s="160">
        <v>0</v>
      </c>
      <c r="U117" s="161">
        <v>0</v>
      </c>
      <c r="V117" s="160">
        <v>0</v>
      </c>
      <c r="W117" s="162">
        <v>1</v>
      </c>
      <c r="X117" s="163">
        <v>0</v>
      </c>
      <c r="Y117" s="163" t="s">
        <v>791</v>
      </c>
      <c r="Z117" s="163" t="s">
        <v>793</v>
      </c>
      <c r="AA117" s="124">
        <f>E117-AB117</f>
        <v>0.1986739999999827</v>
      </c>
      <c r="AB117" s="156">
        <v>432.99358599999999</v>
      </c>
      <c r="AC117" s="117">
        <f>INT(E117)</f>
        <v>433</v>
      </c>
      <c r="AD117" s="156">
        <v>449</v>
      </c>
      <c r="AE117" s="127" t="str">
        <f t="shared" si="116"/>
        <v>&lt;</v>
      </c>
      <c r="AF117" s="156">
        <v>0</v>
      </c>
      <c r="AG117" s="156">
        <v>152</v>
      </c>
      <c r="AH117" s="127" t="str">
        <f t="shared" si="117"/>
        <v>N/A</v>
      </c>
      <c r="AI117" s="156">
        <v>3</v>
      </c>
      <c r="AJ117" s="156"/>
      <c r="AK117" s="127" t="b">
        <f>IF(ISBLANK(AV117),"N/A",C117=AV117)</f>
        <v>1</v>
      </c>
      <c r="AL117" s="128"/>
      <c r="AM117" s="129" t="b">
        <f>IF(ISBLANK(AN117),"N/A",C117=AN117)</f>
        <v>1</v>
      </c>
      <c r="AN117" s="130" t="s">
        <v>794</v>
      </c>
      <c r="AO117" s="113" t="s">
        <v>990</v>
      </c>
      <c r="AP117" s="131">
        <v>3</v>
      </c>
      <c r="AQ117" s="131" t="s">
        <v>991</v>
      </c>
      <c r="AR117" s="131" t="s">
        <v>52</v>
      </c>
      <c r="AS117" s="132">
        <v>403.98218020000002</v>
      </c>
      <c r="AU117" s="2">
        <v>3</v>
      </c>
      <c r="AV117" s="133" t="s">
        <v>794</v>
      </c>
      <c r="AW117" s="133" t="s">
        <v>63</v>
      </c>
      <c r="AX117" s="134">
        <v>432.99248599999999</v>
      </c>
      <c r="AY117" s="2" t="b">
        <f>AV117=C117</f>
        <v>1</v>
      </c>
    </row>
    <row r="118" spans="1:51" x14ac:dyDescent="0.2">
      <c r="A118" s="1" t="s">
        <v>795</v>
      </c>
      <c r="B118" s="3">
        <f>1+IF(I118&lt;I115,1,0)+IF(I118&lt;I116,1,0)+IF(I118&lt;I117,1,0)</f>
        <v>4</v>
      </c>
      <c r="C118" s="153" t="s">
        <v>243</v>
      </c>
      <c r="D118" s="154" t="s">
        <v>19</v>
      </c>
      <c r="E118" s="155">
        <v>395.18831949999992</v>
      </c>
      <c r="F118" s="116">
        <f>IF(I118=I117,"Joint",0)</f>
        <v>0</v>
      </c>
      <c r="G118" s="156">
        <v>5</v>
      </c>
      <c r="H118" s="118" t="str">
        <f t="shared" si="112"/>
        <v>OK</v>
      </c>
      <c r="I118" s="157">
        <v>395.16369999999995</v>
      </c>
      <c r="J118" s="118"/>
      <c r="K118" s="123"/>
      <c r="L118" s="123"/>
      <c r="M118" s="123"/>
      <c r="N118" s="123"/>
      <c r="O118" s="123"/>
      <c r="P118" s="123"/>
      <c r="Q118" s="123"/>
      <c r="S118" s="159">
        <v>0</v>
      </c>
      <c r="T118" s="160">
        <v>0</v>
      </c>
      <c r="U118" s="161">
        <v>0</v>
      </c>
      <c r="V118" s="160">
        <v>0</v>
      </c>
      <c r="W118" s="123"/>
      <c r="X118" s="163">
        <v>0</v>
      </c>
      <c r="Y118" s="163">
        <v>0</v>
      </c>
      <c r="Z118" s="163">
        <v>0</v>
      </c>
      <c r="AA118" s="123"/>
      <c r="AB118" s="156">
        <v>354.09505900000005</v>
      </c>
      <c r="AC118" s="117">
        <f>INT(E118)</f>
        <v>395</v>
      </c>
      <c r="AD118" s="156">
        <v>370</v>
      </c>
      <c r="AE118" s="127" t="str">
        <f t="shared" si="116"/>
        <v>&gt;</v>
      </c>
      <c r="AF118" s="156">
        <v>150</v>
      </c>
      <c r="AG118" s="156">
        <v>125</v>
      </c>
      <c r="AH118" s="127" t="str">
        <f t="shared" si="117"/>
        <v>&gt;</v>
      </c>
      <c r="AI118" s="156">
        <v>5</v>
      </c>
      <c r="AJ118" s="156"/>
      <c r="AK118" s="127" t="str">
        <f>IF(ISBLANK(AV118),"N/A",C118=AV118)</f>
        <v>N/A</v>
      </c>
      <c r="AL118" s="128"/>
      <c r="AM118" s="129" t="str">
        <f>IF(ISBLANK(AN118),"N/A",C118=AN118)</f>
        <v>N/A</v>
      </c>
      <c r="AN118" s="130"/>
      <c r="AO118" s="123"/>
      <c r="AP118" s="143"/>
      <c r="AQ118" s="143"/>
      <c r="AR118" s="143"/>
      <c r="AS118" s="144"/>
      <c r="AV118" s="113"/>
      <c r="AW118" s="113"/>
      <c r="AX118" s="130"/>
    </row>
    <row r="119" spans="1:51" x14ac:dyDescent="0.2"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S119" s="139"/>
      <c r="T119" s="139"/>
      <c r="U119" s="139"/>
      <c r="V119" s="139"/>
      <c r="W119" s="140"/>
      <c r="X119" s="140"/>
      <c r="Y119" s="140"/>
      <c r="Z119" s="140"/>
      <c r="AA119" s="14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  <c r="AN119" s="130"/>
      <c r="AO119" s="113"/>
      <c r="AP119" s="143"/>
      <c r="AQ119" s="143"/>
      <c r="AR119" s="143"/>
      <c r="AS119" s="144"/>
      <c r="AV119" s="113"/>
      <c r="AW119" s="113"/>
      <c r="AX119" s="130"/>
    </row>
    <row r="120" spans="1:51" x14ac:dyDescent="0.2">
      <c r="A120" s="78"/>
      <c r="B120" s="110" t="s">
        <v>992</v>
      </c>
      <c r="C120" s="110"/>
      <c r="D120" s="110"/>
      <c r="E120" s="145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S120" s="146"/>
      <c r="T120" s="146"/>
      <c r="U120" s="146"/>
      <c r="V120" s="146"/>
      <c r="W120" s="147"/>
      <c r="X120" s="147"/>
      <c r="Y120" s="147"/>
      <c r="Z120" s="147"/>
      <c r="AA120" s="147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13"/>
      <c r="AP120" s="114" t="s">
        <v>992</v>
      </c>
      <c r="AQ120" s="114"/>
      <c r="AR120" s="114"/>
      <c r="AS120" s="150"/>
      <c r="AU120" s="1" t="s">
        <v>992</v>
      </c>
      <c r="AV120" s="151"/>
      <c r="AW120" s="151"/>
      <c r="AX120" s="152"/>
    </row>
    <row r="121" spans="1:51" x14ac:dyDescent="0.2">
      <c r="A121" s="2" t="s">
        <v>801</v>
      </c>
      <c r="B121" s="3">
        <v>1</v>
      </c>
      <c r="C121" s="153" t="s">
        <v>260</v>
      </c>
      <c r="D121" s="154" t="s">
        <v>124</v>
      </c>
      <c r="E121" s="155">
        <v>393.18294099999997</v>
      </c>
      <c r="F121" s="116">
        <f>IF(I121=I122,"Joint",0)</f>
        <v>0</v>
      </c>
      <c r="G121" s="156">
        <v>4</v>
      </c>
      <c r="H121" s="118" t="str">
        <f t="shared" ref="H121:H124" si="118">IF(AND(G121&gt;=H$4,C121&lt;&gt;"No match"),"OK","NO")</f>
        <v>OK</v>
      </c>
      <c r="I121" s="157">
        <v>393.15701999999999</v>
      </c>
      <c r="J121" s="118"/>
      <c r="K121" s="123"/>
      <c r="L121" s="121" t="str">
        <f>IF(C121="No match","N/A",IF(W121=1,"OK",IF(AO121="No qualifing runner","No prev","No")))</f>
        <v>OK</v>
      </c>
      <c r="M121" s="158">
        <f>IF(L121="No",IF(OR(P121="Yes",Q121="Yes"),"Yes","No"),0)</f>
        <v>0</v>
      </c>
      <c r="N121" s="158">
        <f>IF(AND(L121="No",M121="No"),"O/S",0)</f>
        <v>0</v>
      </c>
      <c r="O121" s="122">
        <f>IF(L121="OK",0,IF(X121=0,"Higher","Lower"))</f>
        <v>0</v>
      </c>
      <c r="P121" s="158">
        <f>IF($O121="Higher",IF($AH121="&gt;","Yes","No"),0)</f>
        <v>0</v>
      </c>
      <c r="Q121" s="123"/>
      <c r="S121" s="159">
        <v>0</v>
      </c>
      <c r="T121" s="160">
        <v>0</v>
      </c>
      <c r="U121" s="161">
        <v>0</v>
      </c>
      <c r="V121" s="160">
        <v>0</v>
      </c>
      <c r="W121" s="162">
        <v>1</v>
      </c>
      <c r="X121" s="163" t="s">
        <v>801</v>
      </c>
      <c r="Y121" s="163">
        <v>0</v>
      </c>
      <c r="Z121" s="163">
        <v>0</v>
      </c>
      <c r="AA121" s="124">
        <f>E121-AB121</f>
        <v>22.072160999999994</v>
      </c>
      <c r="AB121" s="156">
        <v>371.11077999999998</v>
      </c>
      <c r="AC121" s="117">
        <f>INT(E121)</f>
        <v>393</v>
      </c>
      <c r="AD121" s="156">
        <v>378</v>
      </c>
      <c r="AE121" s="127" t="str">
        <f>IF(AC121&gt;AD121,"&gt;",IF(AC121&lt;AD121,"&lt;","="))</f>
        <v>&gt;</v>
      </c>
      <c r="AF121" s="156">
        <v>143</v>
      </c>
      <c r="AG121" s="156">
        <v>128</v>
      </c>
      <c r="AH121" s="127" t="str">
        <f>IF(AF121=0,"N/A",IF(AF121&gt;AG121,"&gt;",IF(AF121&lt;AG121,"&lt;","=")))</f>
        <v>&gt;</v>
      </c>
      <c r="AI121" s="156">
        <v>4</v>
      </c>
      <c r="AJ121" s="156"/>
      <c r="AK121" s="127" t="b">
        <f>IF(ISBLANK(AV121),"N/A",C121=AV121)</f>
        <v>1</v>
      </c>
      <c r="AL121" s="128"/>
      <c r="AM121" s="129" t="b">
        <f>IF(ISBLANK(AN121),"N/A",C121=AN121)</f>
        <v>1</v>
      </c>
      <c r="AN121" s="130" t="s">
        <v>260</v>
      </c>
      <c r="AO121" s="113" t="s">
        <v>260</v>
      </c>
      <c r="AP121" s="131">
        <v>1</v>
      </c>
      <c r="AQ121" s="131" t="s">
        <v>993</v>
      </c>
      <c r="AR121" s="131" t="s">
        <v>124</v>
      </c>
      <c r="AS121" s="132">
        <v>405.08429469999999</v>
      </c>
      <c r="AU121" s="2">
        <v>1</v>
      </c>
      <c r="AV121" s="133" t="s">
        <v>260</v>
      </c>
      <c r="AW121" s="133" t="s">
        <v>124</v>
      </c>
      <c r="AX121" s="134">
        <v>392.10994800000003</v>
      </c>
      <c r="AY121" s="2" t="b">
        <f>AV121=C121</f>
        <v>1</v>
      </c>
    </row>
    <row r="122" spans="1:51" x14ac:dyDescent="0.2">
      <c r="A122" s="2" t="s">
        <v>802</v>
      </c>
      <c r="B122" s="3">
        <f>1+IF(I122&lt;I121,1,0)</f>
        <v>2</v>
      </c>
      <c r="C122" s="153" t="s">
        <v>251</v>
      </c>
      <c r="D122" s="154" t="s">
        <v>52</v>
      </c>
      <c r="E122" s="155">
        <v>366.18327999999997</v>
      </c>
      <c r="F122" s="116">
        <f>IF(OR(I122=I123,I122=I121),"Joint",0)</f>
        <v>0</v>
      </c>
      <c r="G122" s="156">
        <v>3</v>
      </c>
      <c r="H122" s="118" t="str">
        <f t="shared" si="118"/>
        <v>OK</v>
      </c>
      <c r="I122" s="157">
        <v>366.15737999999999</v>
      </c>
      <c r="J122" s="118"/>
      <c r="K122" s="123"/>
      <c r="L122" s="121" t="str">
        <f>IF(C122="No match","N/A",IF(W122=1,"OK",IF(AO122="No qualifing runner","No prev","No")))</f>
        <v>OK</v>
      </c>
      <c r="M122" s="158">
        <f t="shared" ref="M122:M123" si="119">IF(L122="No",IF(OR(P122="Yes",Q122="Yes"),"Yes","No"),0)</f>
        <v>0</v>
      </c>
      <c r="N122" s="158">
        <f t="shared" ref="N122:N123" si="120">IF(AND(L122="No",M122="No"),"O/S",0)</f>
        <v>0</v>
      </c>
      <c r="O122" s="122">
        <f>IF(L122="OK",0,IF(X122=0,"Higher","Lower"))</f>
        <v>0</v>
      </c>
      <c r="P122" s="158">
        <f t="shared" ref="P122:P123" si="121">IF($O122="Higher",IF($AH122="&gt;","Yes","No"),0)</f>
        <v>0</v>
      </c>
      <c r="Q122" s="158">
        <f>IF($O122="Lower",IF($AH121="&gt;","Yes","No"),0)</f>
        <v>0</v>
      </c>
      <c r="S122" s="159">
        <v>0</v>
      </c>
      <c r="T122" s="160">
        <v>0</v>
      </c>
      <c r="U122" s="161">
        <v>0</v>
      </c>
      <c r="V122" s="160">
        <v>0</v>
      </c>
      <c r="W122" s="162">
        <v>1</v>
      </c>
      <c r="X122" s="163">
        <v>0</v>
      </c>
      <c r="Y122" s="163" t="s">
        <v>802</v>
      </c>
      <c r="Z122" s="163" t="s">
        <v>803</v>
      </c>
      <c r="AA122" s="124">
        <f>E122-AB122</f>
        <v>145.08447999999999</v>
      </c>
      <c r="AB122" s="156">
        <v>221.09879999999998</v>
      </c>
      <c r="AC122" s="117">
        <f>INT(E122)</f>
        <v>366</v>
      </c>
      <c r="AD122" s="156">
        <v>334</v>
      </c>
      <c r="AE122" s="127" t="str">
        <f t="shared" ref="AE122:AE124" si="122">IF(AC122&gt;AD122,"&gt;",IF(AC122&lt;AD122,"&lt;","="))</f>
        <v>&gt;</v>
      </c>
      <c r="AF122" s="156">
        <v>145</v>
      </c>
      <c r="AG122" s="156">
        <v>113</v>
      </c>
      <c r="AH122" s="127" t="str">
        <f t="shared" ref="AH122:AH124" si="123">IF(AF122=0,"N/A",IF(AF122&gt;AG122,"&gt;",IF(AF122&lt;AG122,"&lt;","=")))</f>
        <v>&gt;</v>
      </c>
      <c r="AI122" s="156">
        <v>3</v>
      </c>
      <c r="AJ122" s="156"/>
      <c r="AK122" s="127" t="b">
        <f>IF(ISBLANK(AV122),"N/A",C122=AV122)</f>
        <v>1</v>
      </c>
      <c r="AL122" s="128"/>
      <c r="AM122" s="129" t="b">
        <f>IF(ISBLANK(AN122),"N/A",C122=AN122)</f>
        <v>0</v>
      </c>
      <c r="AN122" s="130" t="s">
        <v>275</v>
      </c>
      <c r="AO122" s="113" t="s">
        <v>994</v>
      </c>
      <c r="AP122" s="131">
        <v>2</v>
      </c>
      <c r="AQ122" s="131" t="s">
        <v>995</v>
      </c>
      <c r="AR122" s="131" t="s">
        <v>85</v>
      </c>
      <c r="AS122" s="132">
        <v>356.9783233</v>
      </c>
      <c r="AU122" s="2">
        <v>2</v>
      </c>
      <c r="AV122" s="133" t="s">
        <v>251</v>
      </c>
      <c r="AW122" s="133" t="s">
        <v>52</v>
      </c>
      <c r="AX122" s="134">
        <v>365.09944000000002</v>
      </c>
      <c r="AY122" s="2" t="b">
        <f>AV122=C122</f>
        <v>1</v>
      </c>
    </row>
    <row r="123" spans="1:51" x14ac:dyDescent="0.2">
      <c r="A123" s="2" t="s">
        <v>803</v>
      </c>
      <c r="B123" s="3">
        <f>1+IF(I123&lt;I121,1,0)+IF(I123&lt;I122,1,0)</f>
        <v>3</v>
      </c>
      <c r="C123" s="153" t="s">
        <v>275</v>
      </c>
      <c r="D123" s="154" t="s">
        <v>85</v>
      </c>
      <c r="E123" s="155">
        <v>354.17329549999999</v>
      </c>
      <c r="F123" s="116">
        <f>IF(OR(I123=I124,I123=I122),"Joint",0)</f>
        <v>0</v>
      </c>
      <c r="G123" s="156">
        <v>5</v>
      </c>
      <c r="H123" s="118" t="str">
        <f t="shared" si="118"/>
        <v>OK</v>
      </c>
      <c r="I123" s="157">
        <v>354.14717999999999</v>
      </c>
      <c r="J123" s="118"/>
      <c r="K123" s="123"/>
      <c r="L123" s="121" t="str">
        <f>IF(C123="No match","N/A",IF(W123=1,"OK",IF(AO123="No qualifing runner","No prev","No")))</f>
        <v>OK</v>
      </c>
      <c r="M123" s="158">
        <f t="shared" si="119"/>
        <v>0</v>
      </c>
      <c r="N123" s="158">
        <f t="shared" si="120"/>
        <v>0</v>
      </c>
      <c r="O123" s="122">
        <f>IF(L123="OK",0,IF(Y123=0,"Higher","Lower"))</f>
        <v>0</v>
      </c>
      <c r="P123" s="158">
        <f t="shared" si="121"/>
        <v>0</v>
      </c>
      <c r="Q123" s="158">
        <f>IF($O123="Lower",IF(OR($AH121="&gt;",$AH122="&gt;"),"Yes","No"),0)</f>
        <v>0</v>
      </c>
      <c r="S123" s="159">
        <v>0</v>
      </c>
      <c r="T123" s="160">
        <v>0</v>
      </c>
      <c r="U123" s="161">
        <v>0</v>
      </c>
      <c r="V123" s="160">
        <v>0</v>
      </c>
      <c r="W123" s="162">
        <v>1</v>
      </c>
      <c r="X123" s="163">
        <v>0</v>
      </c>
      <c r="Y123" s="163" t="s">
        <v>802</v>
      </c>
      <c r="Z123" s="163" t="s">
        <v>803</v>
      </c>
      <c r="AA123" s="124">
        <f>E123-AB123</f>
        <v>30.078280500000005</v>
      </c>
      <c r="AB123" s="156">
        <v>324.09501499999999</v>
      </c>
      <c r="AC123" s="117">
        <f>INT(E123)</f>
        <v>354</v>
      </c>
      <c r="AD123" s="156">
        <v>330</v>
      </c>
      <c r="AE123" s="127" t="str">
        <f t="shared" si="122"/>
        <v>&gt;</v>
      </c>
      <c r="AF123" s="156">
        <v>135</v>
      </c>
      <c r="AG123" s="156">
        <v>111</v>
      </c>
      <c r="AH123" s="127" t="str">
        <f t="shared" si="123"/>
        <v>&gt;</v>
      </c>
      <c r="AI123" s="156">
        <v>5</v>
      </c>
      <c r="AJ123" s="156"/>
      <c r="AK123" s="127" t="b">
        <f>IF(ISBLANK(AV123),"N/A",C123=AV123)</f>
        <v>1</v>
      </c>
      <c r="AL123" s="128"/>
      <c r="AM123" s="129" t="b">
        <f>IF(ISBLANK(AN123),"N/A",C123=AN123)</f>
        <v>0</v>
      </c>
      <c r="AN123" s="130" t="s">
        <v>285</v>
      </c>
      <c r="AO123" s="113" t="s">
        <v>996</v>
      </c>
      <c r="AP123" s="131">
        <v>3</v>
      </c>
      <c r="AQ123" s="131" t="s">
        <v>997</v>
      </c>
      <c r="AR123" s="131" t="s">
        <v>52</v>
      </c>
      <c r="AS123" s="132">
        <v>284.98089799999997</v>
      </c>
      <c r="AU123" s="2">
        <v>3</v>
      </c>
      <c r="AV123" s="133" t="s">
        <v>275</v>
      </c>
      <c r="AW123" s="133" t="s">
        <v>85</v>
      </c>
      <c r="AX123" s="134">
        <v>353.09406150000001</v>
      </c>
      <c r="AY123" s="2" t="b">
        <f>AV123=C123</f>
        <v>1</v>
      </c>
    </row>
    <row r="124" spans="1:51" x14ac:dyDescent="0.2">
      <c r="A124" s="1" t="s">
        <v>804</v>
      </c>
      <c r="B124" s="3">
        <f>1+IF(I124&lt;I121,1,0)+IF(I124&lt;I122,1,0)+IF(I124&lt;I123,1,0)</f>
        <v>4</v>
      </c>
      <c r="C124" s="153" t="s">
        <v>285</v>
      </c>
      <c r="D124" s="154" t="s">
        <v>52</v>
      </c>
      <c r="E124" s="155">
        <v>336.16662300000002</v>
      </c>
      <c r="F124" s="116">
        <f>IF(I124=I123,"Joint",0)</f>
        <v>0</v>
      </c>
      <c r="G124" s="156">
        <v>4</v>
      </c>
      <c r="H124" s="118" t="str">
        <f t="shared" si="118"/>
        <v>OK</v>
      </c>
      <c r="I124" s="157">
        <v>336.14042999999998</v>
      </c>
      <c r="J124" s="118"/>
      <c r="K124" s="123"/>
      <c r="L124" s="123"/>
      <c r="M124" s="123"/>
      <c r="N124" s="123"/>
      <c r="O124" s="123"/>
      <c r="P124" s="123"/>
      <c r="Q124" s="123"/>
      <c r="S124" s="159">
        <v>0</v>
      </c>
      <c r="T124" s="160">
        <v>0</v>
      </c>
      <c r="U124" s="161">
        <v>0</v>
      </c>
      <c r="V124" s="160">
        <v>0</v>
      </c>
      <c r="W124" s="123"/>
      <c r="X124" s="163">
        <v>0</v>
      </c>
      <c r="Y124" s="163">
        <v>0</v>
      </c>
      <c r="Z124" s="163" t="s">
        <v>803</v>
      </c>
      <c r="AA124" s="123"/>
      <c r="AB124" s="156">
        <v>300.09042999999991</v>
      </c>
      <c r="AC124" s="117">
        <f>INT(E124)</f>
        <v>336</v>
      </c>
      <c r="AD124" s="156">
        <v>311</v>
      </c>
      <c r="AE124" s="127" t="str">
        <f t="shared" si="122"/>
        <v>&gt;</v>
      </c>
      <c r="AF124" s="156">
        <v>129</v>
      </c>
      <c r="AG124" s="156">
        <v>104</v>
      </c>
      <c r="AH124" s="127" t="str">
        <f t="shared" si="123"/>
        <v>&gt;</v>
      </c>
      <c r="AI124" s="156">
        <v>4</v>
      </c>
      <c r="AJ124" s="156"/>
      <c r="AK124" s="127" t="str">
        <f>IF(ISBLANK(AV124),"N/A",C124=AV124)</f>
        <v>N/A</v>
      </c>
      <c r="AL124" s="128"/>
      <c r="AM124" s="129" t="str">
        <f>IF(ISBLANK(AN124),"N/A",C124=AN124)</f>
        <v>N/A</v>
      </c>
      <c r="AN124" s="130"/>
      <c r="AO124" s="123"/>
      <c r="AP124" s="169"/>
      <c r="AQ124" s="169"/>
      <c r="AR124" s="169"/>
      <c r="AS124" s="170"/>
      <c r="AV124" s="113"/>
      <c r="AW124" s="113"/>
      <c r="AX124" s="130"/>
    </row>
    <row r="125" spans="1:51" x14ac:dyDescent="0.2">
      <c r="B125" s="126"/>
      <c r="C125" s="171"/>
      <c r="D125" s="171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S125" s="172"/>
      <c r="T125" s="172"/>
      <c r="U125" s="172"/>
      <c r="V125" s="172"/>
      <c r="W125" s="173"/>
      <c r="X125" s="173"/>
      <c r="Y125" s="173"/>
      <c r="Z125" s="173"/>
      <c r="AA125" s="173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13"/>
      <c r="AP125" s="169"/>
      <c r="AQ125" s="169"/>
      <c r="AR125" s="169"/>
      <c r="AS125" s="170"/>
      <c r="AV125" s="113"/>
      <c r="AW125" s="113"/>
      <c r="AX125" s="130"/>
    </row>
    <row r="126" spans="1:51" x14ac:dyDescent="0.2">
      <c r="B126" s="174" t="s">
        <v>998</v>
      </c>
      <c r="C126" s="171"/>
      <c r="D126" s="171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S126" s="172"/>
      <c r="T126" s="172"/>
      <c r="U126" s="172"/>
      <c r="V126" s="172"/>
      <c r="W126" s="173"/>
      <c r="X126" s="173"/>
      <c r="Y126" s="173"/>
      <c r="Z126" s="173"/>
      <c r="AA126" s="173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13"/>
      <c r="AP126" s="169"/>
      <c r="AQ126" s="169"/>
      <c r="AR126" s="169"/>
      <c r="AS126" s="170"/>
      <c r="AV126" s="113"/>
      <c r="AW126" s="113"/>
      <c r="AX126" s="130"/>
    </row>
    <row r="127" spans="1:51" x14ac:dyDescent="0.2">
      <c r="B127" s="174"/>
      <c r="C127" s="171"/>
      <c r="D127" s="171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S127" s="172"/>
      <c r="T127" s="172"/>
      <c r="U127" s="172"/>
      <c r="V127" s="172"/>
      <c r="W127" s="173"/>
      <c r="X127" s="173"/>
      <c r="Y127" s="173"/>
      <c r="Z127" s="173"/>
      <c r="AA127" s="173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13"/>
      <c r="AP127" s="169"/>
      <c r="AQ127" s="169"/>
      <c r="AR127" s="169"/>
      <c r="AS127" s="170"/>
      <c r="AV127" s="113"/>
      <c r="AW127" s="113"/>
      <c r="AX127" s="130"/>
    </row>
    <row r="128" spans="1:51" x14ac:dyDescent="0.2">
      <c r="B128" s="175" t="str">
        <f>"To win an award the runner must have completed the minimum number of races"</f>
        <v>To win an award the runner must have completed the minimum number of races</v>
      </c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S128" s="172"/>
      <c r="T128" s="172"/>
      <c r="U128" s="172"/>
      <c r="V128" s="172"/>
      <c r="W128" s="173"/>
      <c r="X128" s="173"/>
      <c r="Y128" s="173"/>
      <c r="Z128" s="173"/>
      <c r="AA128" s="173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13"/>
      <c r="AP128" s="169"/>
      <c r="AQ128" s="169"/>
      <c r="AR128" s="169"/>
      <c r="AS128" s="170"/>
      <c r="AU128" s="2" t="s">
        <v>999</v>
      </c>
      <c r="AV128" s="113"/>
      <c r="AW128" s="113"/>
      <c r="AX128" s="130"/>
    </row>
    <row r="129" spans="2:51" x14ac:dyDescent="0.2">
      <c r="B129" s="175" t="s">
        <v>1206</v>
      </c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S129" s="172"/>
      <c r="T129" s="172"/>
      <c r="U129" s="172"/>
      <c r="V129" s="172"/>
      <c r="W129" s="173"/>
      <c r="X129" s="173"/>
      <c r="Y129" s="173"/>
      <c r="Z129" s="173"/>
      <c r="AA129" s="173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13"/>
      <c r="AP129" s="169"/>
      <c r="AQ129" s="169"/>
      <c r="AR129" s="169"/>
      <c r="AS129" s="170"/>
      <c r="AU129" s="2" t="s">
        <v>1000</v>
      </c>
      <c r="AV129" s="113"/>
      <c r="AW129" s="113"/>
      <c r="AX129" s="130"/>
    </row>
    <row r="130" spans="2:51" x14ac:dyDescent="0.2">
      <c r="B130" s="176"/>
      <c r="C130" s="177"/>
      <c r="D130" s="177"/>
      <c r="E130" s="178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S130" s="172"/>
      <c r="T130" s="172"/>
      <c r="U130" s="172"/>
      <c r="V130" s="172"/>
      <c r="W130" s="173"/>
      <c r="X130" s="173"/>
      <c r="Y130" s="173"/>
      <c r="Z130" s="173"/>
      <c r="AA130" s="173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13"/>
      <c r="AP130" s="169"/>
      <c r="AQ130" s="169"/>
      <c r="AR130" s="169"/>
      <c r="AS130" s="170"/>
      <c r="AV130" s="113"/>
      <c r="AW130" s="113"/>
      <c r="AX130" s="130"/>
    </row>
    <row r="131" spans="2:51" x14ac:dyDescent="0.2">
      <c r="B131" s="110" t="s">
        <v>1001</v>
      </c>
      <c r="C131" s="110"/>
      <c r="D131" s="110"/>
      <c r="E131" s="145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S131" s="146"/>
      <c r="T131" s="146"/>
      <c r="U131" s="146"/>
      <c r="V131" s="146"/>
      <c r="W131" s="147"/>
      <c r="X131" s="147"/>
      <c r="Y131" s="147"/>
      <c r="Z131" s="147"/>
      <c r="AA131" s="147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3"/>
      <c r="AP131" s="114" t="s">
        <v>1001</v>
      </c>
      <c r="AQ131" s="114"/>
      <c r="AR131" s="114"/>
      <c r="AS131" s="150"/>
      <c r="AU131" s="2" t="s">
        <v>1001</v>
      </c>
      <c r="AV131" s="151"/>
      <c r="AW131" s="151"/>
      <c r="AX131" s="152"/>
    </row>
    <row r="132" spans="2:51" x14ac:dyDescent="0.2">
      <c r="B132" s="3">
        <v>1</v>
      </c>
      <c r="C132" s="153" t="s">
        <v>49</v>
      </c>
      <c r="D132" s="153"/>
      <c r="E132" s="179">
        <v>10.011134</v>
      </c>
      <c r="F132" s="180">
        <v>0</v>
      </c>
      <c r="G132" s="172"/>
      <c r="H132" s="172"/>
      <c r="I132" s="172"/>
      <c r="J132" s="172"/>
      <c r="K132" s="172"/>
      <c r="L132" s="181"/>
      <c r="M132" s="181"/>
      <c r="N132" s="181"/>
      <c r="O132" s="181"/>
      <c r="P132" s="181"/>
      <c r="Q132" s="181"/>
      <c r="S132" s="181"/>
      <c r="T132" s="181"/>
      <c r="U132" s="181"/>
      <c r="V132" s="181"/>
      <c r="W132" s="182"/>
      <c r="X132" s="182"/>
      <c r="Y132" s="182"/>
      <c r="Z132" s="182"/>
      <c r="AA132" s="124">
        <f>E132-AB132</f>
        <v>4.0000040000000006</v>
      </c>
      <c r="AB132" s="172">
        <v>6.0111299999999996</v>
      </c>
      <c r="AC132" s="172"/>
      <c r="AD132" s="172"/>
      <c r="AE132" s="172"/>
      <c r="AF132" s="172"/>
      <c r="AG132" s="172"/>
      <c r="AH132" s="172"/>
      <c r="AI132" s="130"/>
      <c r="AJ132" s="130"/>
      <c r="AK132" s="127" t="b">
        <f>IF(ISBLANK(AV132),"N/A",C132=AV132)</f>
        <v>1</v>
      </c>
      <c r="AL132" s="127"/>
      <c r="AM132" s="129" t="b">
        <f>IF(ISBLANK(AN132),"N/A",C132=AN132)</f>
        <v>1</v>
      </c>
      <c r="AN132" s="130" t="s">
        <v>49</v>
      </c>
      <c r="AO132" s="113"/>
      <c r="AP132" s="166">
        <v>1</v>
      </c>
      <c r="AQ132" s="166" t="s">
        <v>53</v>
      </c>
      <c r="AR132" s="166"/>
      <c r="AS132" s="183">
        <v>5.0111109999999996</v>
      </c>
      <c r="AU132" s="2">
        <v>1</v>
      </c>
      <c r="AV132" s="133" t="s">
        <v>49</v>
      </c>
      <c r="AW132" s="133"/>
      <c r="AX132" s="134">
        <v>9.0111329999999992</v>
      </c>
      <c r="AY132" s="2" t="b">
        <v>1</v>
      </c>
    </row>
    <row r="133" spans="2:51" x14ac:dyDescent="0.2">
      <c r="B133" s="3">
        <f>1+IF(INT(E133)&gt;INT(E132),1,0)</f>
        <v>2</v>
      </c>
      <c r="C133" s="153" t="s">
        <v>19</v>
      </c>
      <c r="D133" s="153"/>
      <c r="E133" s="179">
        <v>12.022233</v>
      </c>
      <c r="F133" s="180">
        <v>0</v>
      </c>
      <c r="G133" s="172"/>
      <c r="H133" s="172"/>
      <c r="I133" s="172"/>
      <c r="J133" s="172"/>
      <c r="K133" s="172"/>
      <c r="L133" s="181"/>
      <c r="M133" s="181"/>
      <c r="N133" s="181"/>
      <c r="O133" s="181"/>
      <c r="P133" s="181"/>
      <c r="Q133" s="181"/>
      <c r="S133" s="181"/>
      <c r="T133" s="181"/>
      <c r="U133" s="181"/>
      <c r="V133" s="181"/>
      <c r="W133" s="182"/>
      <c r="X133" s="182"/>
      <c r="Y133" s="182"/>
      <c r="Z133" s="182"/>
      <c r="AA133" s="124">
        <f>E133-AB133</f>
        <v>3.0000029999999995</v>
      </c>
      <c r="AB133" s="172">
        <v>9.0222300000000004</v>
      </c>
      <c r="AC133" s="172"/>
      <c r="AD133" s="172"/>
      <c r="AE133" s="172"/>
      <c r="AF133" s="172"/>
      <c r="AG133" s="172"/>
      <c r="AH133" s="172"/>
      <c r="AI133" s="130"/>
      <c r="AJ133" s="130"/>
      <c r="AK133" s="127" t="b">
        <f>IF(ISBLANK(AV133),"N/A",C133=AV133)</f>
        <v>1</v>
      </c>
      <c r="AL133" s="127"/>
      <c r="AM133" s="129" t="b">
        <f>IF(ISBLANK(AN133),"N/A",C133=AN133)</f>
        <v>1</v>
      </c>
      <c r="AN133" s="130" t="s">
        <v>19</v>
      </c>
      <c r="AO133" s="113"/>
      <c r="AP133" s="166">
        <v>2</v>
      </c>
      <c r="AQ133" s="166" t="s">
        <v>49</v>
      </c>
      <c r="AR133" s="166"/>
      <c r="AS133" s="183">
        <v>15.022245</v>
      </c>
      <c r="AU133" s="2">
        <v>2</v>
      </c>
      <c r="AV133" s="133" t="s">
        <v>19</v>
      </c>
      <c r="AW133" s="133"/>
      <c r="AX133" s="134">
        <v>13.022234000000001</v>
      </c>
      <c r="AY133" s="2" t="b">
        <v>1</v>
      </c>
    </row>
    <row r="134" spans="2:51" x14ac:dyDescent="0.2">
      <c r="B134" s="3">
        <f>1+IF(INT(E134)&gt;INT(E132),1,0)+IF(INT(E134)&gt;INT(E133),1,0)</f>
        <v>3</v>
      </c>
      <c r="C134" s="153" t="s">
        <v>43</v>
      </c>
      <c r="D134" s="153"/>
      <c r="E134" s="179">
        <v>14.022334000000001</v>
      </c>
      <c r="F134" s="180">
        <v>0</v>
      </c>
      <c r="G134" s="172"/>
      <c r="H134" s="172"/>
      <c r="I134" s="172"/>
      <c r="J134" s="172"/>
      <c r="K134" s="172"/>
      <c r="L134" s="181"/>
      <c r="M134" s="181"/>
      <c r="N134" s="181"/>
      <c r="O134" s="181"/>
      <c r="P134" s="181"/>
      <c r="Q134" s="181"/>
      <c r="S134" s="181"/>
      <c r="T134" s="181"/>
      <c r="U134" s="181"/>
      <c r="V134" s="181"/>
      <c r="W134" s="182"/>
      <c r="X134" s="182"/>
      <c r="Y134" s="182"/>
      <c r="Z134" s="182"/>
      <c r="AA134" s="124">
        <f>E134-AB134</f>
        <v>1.9989940000000015</v>
      </c>
      <c r="AB134" s="172">
        <v>12.023339999999999</v>
      </c>
      <c r="AC134" s="172"/>
      <c r="AD134" s="172"/>
      <c r="AE134" s="172"/>
      <c r="AF134" s="172"/>
      <c r="AG134" s="172"/>
      <c r="AH134" s="172"/>
      <c r="AI134" s="130"/>
      <c r="AJ134" s="130"/>
      <c r="AK134" s="127" t="b">
        <f>IF(ISBLANK(AV134),"N/A",C134=AV134)</f>
        <v>1</v>
      </c>
      <c r="AL134" s="127"/>
      <c r="AM134" s="129" t="b">
        <f>IF(ISBLANK(AN134),"N/A",C134=AN134)</f>
        <v>1</v>
      </c>
      <c r="AN134" s="130" t="s">
        <v>43</v>
      </c>
      <c r="AO134" s="113"/>
      <c r="AP134" s="166">
        <v>3</v>
      </c>
      <c r="AQ134" s="166" t="s">
        <v>19</v>
      </c>
      <c r="AR134" s="166"/>
      <c r="AS134" s="183">
        <v>16.023334999999999</v>
      </c>
      <c r="AT134" s="2" t="s">
        <v>1002</v>
      </c>
      <c r="AU134" s="2">
        <v>3</v>
      </c>
      <c r="AV134" s="133" t="s">
        <v>43</v>
      </c>
      <c r="AW134" s="133"/>
      <c r="AX134" s="134">
        <v>14.022334000000001</v>
      </c>
      <c r="AY134" s="2" t="b">
        <v>1</v>
      </c>
    </row>
    <row r="135" spans="2:51" x14ac:dyDescent="0.2">
      <c r="B135" s="3">
        <f>1+IF(INT(E135)&gt;INT(E132),1,0)+IF(INT(E135)&gt;INT(E133),1,0)+IF(INT(E135)&gt;INT(E134),1,0)</f>
        <v>4</v>
      </c>
      <c r="C135" s="153" t="s">
        <v>53</v>
      </c>
      <c r="D135" s="153"/>
      <c r="E135" s="179">
        <v>22.011479000000001</v>
      </c>
      <c r="F135" s="180">
        <v>0</v>
      </c>
      <c r="G135" s="172"/>
      <c r="H135" s="172"/>
      <c r="I135" s="172"/>
      <c r="J135" s="172"/>
      <c r="K135" s="172"/>
      <c r="L135" s="181"/>
      <c r="M135" s="181"/>
      <c r="N135" s="181"/>
      <c r="O135" s="181"/>
      <c r="P135" s="181"/>
      <c r="Q135" s="181"/>
      <c r="S135" s="181"/>
      <c r="T135" s="181"/>
      <c r="U135" s="181"/>
      <c r="V135" s="181"/>
      <c r="W135" s="182"/>
      <c r="X135" s="182"/>
      <c r="Y135" s="182"/>
      <c r="Z135" s="182"/>
      <c r="AA135" s="124">
        <f>E135-AB135</f>
        <v>2.9659290000000027</v>
      </c>
      <c r="AB135" s="172">
        <v>19.045549999999999</v>
      </c>
      <c r="AC135" s="172"/>
      <c r="AD135" s="172"/>
      <c r="AE135" s="172"/>
      <c r="AF135" s="172"/>
      <c r="AG135" s="172"/>
      <c r="AH135" s="172"/>
      <c r="AI135" s="130"/>
      <c r="AJ135" s="130"/>
      <c r="AK135" s="127" t="b">
        <f>IF(ISBLANK(AV135),"N/A",C135=AV135)</f>
        <v>1</v>
      </c>
      <c r="AL135" s="127"/>
      <c r="AM135" s="129" t="b">
        <f>IF(ISBLANK(AN135),"N/A",C135=AN135)</f>
        <v>0</v>
      </c>
      <c r="AN135" s="130" t="s">
        <v>57</v>
      </c>
      <c r="AO135" s="113"/>
      <c r="AP135" s="166">
        <v>3</v>
      </c>
      <c r="AQ135" s="166" t="s">
        <v>43</v>
      </c>
      <c r="AR135" s="166"/>
      <c r="AS135" s="183">
        <v>16.023343999999998</v>
      </c>
      <c r="AT135" s="2" t="s">
        <v>1002</v>
      </c>
      <c r="AU135" s="2">
        <v>4</v>
      </c>
      <c r="AV135" s="133" t="s">
        <v>53</v>
      </c>
      <c r="AW135" s="133"/>
      <c r="AX135" s="134">
        <v>22.011479000000001</v>
      </c>
      <c r="AY135" s="2" t="b">
        <v>1</v>
      </c>
    </row>
    <row r="136" spans="2:51" x14ac:dyDescent="0.2">
      <c r="B136" s="3">
        <f>1+IF(INT(E136)&gt;INT(E132),1,0)+IF(INT(E136)&gt;INT(E133),1,0)+IF(INT(E136)&gt;INT(E134),1,0)+IF(INT(E136)&gt;INT(E135),1,0)</f>
        <v>5</v>
      </c>
      <c r="C136" s="153" t="s">
        <v>63</v>
      </c>
      <c r="D136" s="153"/>
      <c r="E136" s="179">
        <v>30.045668999999997</v>
      </c>
      <c r="F136" s="180">
        <v>0</v>
      </c>
      <c r="G136" s="172"/>
      <c r="H136" s="172"/>
      <c r="I136" s="172"/>
      <c r="J136" s="172"/>
      <c r="K136" s="172"/>
      <c r="L136" s="181"/>
      <c r="M136" s="181"/>
      <c r="N136" s="181"/>
      <c r="O136" s="181"/>
      <c r="P136" s="181"/>
      <c r="Q136" s="181"/>
      <c r="S136" s="181"/>
      <c r="T136" s="181"/>
      <c r="U136" s="181"/>
      <c r="V136" s="181"/>
      <c r="W136" s="182"/>
      <c r="X136" s="182"/>
      <c r="Y136" s="182"/>
      <c r="Z136" s="182"/>
      <c r="AA136" s="124">
        <f>E136-AB136</f>
        <v>9.0308789999999952</v>
      </c>
      <c r="AB136" s="172">
        <v>21.014790000000001</v>
      </c>
      <c r="AC136" s="172"/>
      <c r="AD136" s="172"/>
      <c r="AE136" s="172"/>
      <c r="AF136" s="172"/>
      <c r="AG136" s="172"/>
      <c r="AH136" s="172"/>
      <c r="AI136" s="130"/>
      <c r="AJ136" s="130"/>
      <c r="AK136" s="127" t="b">
        <f>IF(ISBLANK(AV136),"N/A",C136=AV136)</f>
        <v>0</v>
      </c>
      <c r="AL136" s="127"/>
      <c r="AM136" s="129" t="b">
        <f>IF(ISBLANK(AN136),"N/A",C136=AN136)</f>
        <v>0</v>
      </c>
      <c r="AN136" s="130" t="s">
        <v>53</v>
      </c>
      <c r="AO136" s="113"/>
      <c r="AP136" s="166">
        <v>5</v>
      </c>
      <c r="AQ136" s="166" t="s">
        <v>57</v>
      </c>
      <c r="AR136" s="166"/>
      <c r="AS136" s="183">
        <v>28.044578000000001</v>
      </c>
      <c r="AU136" s="2">
        <v>5</v>
      </c>
      <c r="AV136" s="133" t="s">
        <v>57</v>
      </c>
      <c r="AW136" s="133"/>
      <c r="AX136" s="134">
        <v>30.045560999999999</v>
      </c>
      <c r="AY136" s="2" t="b">
        <v>1</v>
      </c>
    </row>
    <row r="137" spans="2:51" x14ac:dyDescent="0.2">
      <c r="AA137" s="27"/>
    </row>
    <row r="138" spans="2:51" x14ac:dyDescent="0.2">
      <c r="B138" s="1" t="s">
        <v>1003</v>
      </c>
    </row>
  </sheetData>
  <conditionalFormatting sqref="S31:V33 S13:V15 S25:V27 S37:V39 S43:V45 S49:V51 S55:V57 S61:V63 S73:V75 S85:V87 S91:V93 S97:V99 S103:V105 S109:V111 S115:V117 S121:V123">
    <cfRule type="containsText" dxfId="622" priority="573" operator="containsText" text="Query">
      <formula>NOT(ISERROR(SEARCH("Query",S13)))</formula>
    </cfRule>
  </conditionalFormatting>
  <conditionalFormatting sqref="S31:V33 S13:V15 S25:V27 S37:V39 S43:V45 S49:V51 S55:V57 S61:V63 S73:V75 S85:V87 S91:V93 S97:V99 S103:V105 S109:V111 S115:V117 S121:V123">
    <cfRule type="cellIs" priority="568" operator="greaterThan">
      <formula>0</formula>
    </cfRule>
    <cfRule type="containsText" dxfId="621" priority="572" operator="containsText" text="OK">
      <formula>NOT(ISERROR(SEARCH("OK",S13)))</formula>
    </cfRule>
  </conditionalFormatting>
  <conditionalFormatting sqref="S73:V75 S85:V87 S91:V93 S97:V99 S103:V105 S109:V111 S115:V117 S121:V123">
    <cfRule type="cellIs" dxfId="620" priority="569" operator="greaterThan">
      <formula>0</formula>
    </cfRule>
    <cfRule type="containsText" dxfId="619" priority="571" operator="containsText" text="OK">
      <formula>NOT(ISERROR(SEARCH("OK",S73)))</formula>
    </cfRule>
  </conditionalFormatting>
  <conditionalFormatting sqref="P38:R39 P37">
    <cfRule type="containsText" dxfId="618" priority="570" operator="containsText" text="No">
      <formula>NOT(ISERROR(SEARCH("No",P37)))</formula>
    </cfRule>
  </conditionalFormatting>
  <conditionalFormatting sqref="U19:V21 L16:N16 L64:N64 L58:N58 L52:N52 L46:N46 L40:R40 L34:N34 L28:N28 L22:N22 L10:R10 S19:S21 L19:L21">
    <cfRule type="containsText" dxfId="617" priority="565" operator="containsText" text="OK">
      <formula>NOT(ISERROR(SEARCH("OK",L10)))</formula>
    </cfRule>
  </conditionalFormatting>
  <conditionalFormatting sqref="S19:S21 U19:V21">
    <cfRule type="containsText" dxfId="616" priority="564" operator="containsText" text="Query">
      <formula>NOT(ISERROR(SEARCH("Query",S19)))</formula>
    </cfRule>
  </conditionalFormatting>
  <conditionalFormatting sqref="S19:S21 U19:V21">
    <cfRule type="cellIs" priority="562" operator="greaterThan">
      <formula>0</formula>
    </cfRule>
    <cfRule type="containsText" dxfId="615" priority="563" operator="containsText" text="OK">
      <formula>NOT(ISERROR(SEARCH("OK",S19)))</formula>
    </cfRule>
  </conditionalFormatting>
  <conditionalFormatting sqref="L19:L21">
    <cfRule type="containsText" dxfId="614" priority="560" operator="containsText" text="No prev">
      <formula>NOT(ISERROR(SEARCH("No prev",L19)))</formula>
    </cfRule>
    <cfRule type="containsText" dxfId="613" priority="561" operator="containsText" text="N/A">
      <formula>NOT(ISERROR(SEARCH("N/A",L19)))</formula>
    </cfRule>
  </conditionalFormatting>
  <conditionalFormatting sqref="S79:S81 U79:V81">
    <cfRule type="containsText" dxfId="612" priority="559" operator="containsText" text="OK">
      <formula>NOT(ISERROR(SEARCH("OK",S79)))</formula>
    </cfRule>
  </conditionalFormatting>
  <conditionalFormatting sqref="S79:S81 U79:V81">
    <cfRule type="containsText" dxfId="611" priority="558" operator="containsText" text="Query">
      <formula>NOT(ISERROR(SEARCH("Query",S79)))</formula>
    </cfRule>
  </conditionalFormatting>
  <conditionalFormatting sqref="S79:S81 U79:V81">
    <cfRule type="cellIs" priority="556" operator="greaterThan">
      <formula>0</formula>
    </cfRule>
    <cfRule type="containsText" dxfId="610" priority="557" operator="containsText" text="OK">
      <formula>NOT(ISERROR(SEARCH("OK",S79)))</formula>
    </cfRule>
  </conditionalFormatting>
  <conditionalFormatting sqref="S79:S81 U79:V81">
    <cfRule type="cellIs" dxfId="609" priority="554" operator="greaterThan">
      <formula>0</formula>
    </cfRule>
    <cfRule type="containsText" dxfId="608" priority="555" operator="containsText" text="OK">
      <formula>NOT(ISERROR(SEARCH("OK",S79)))</formula>
    </cfRule>
  </conditionalFormatting>
  <conditionalFormatting sqref="H121:H123 J121:J123">
    <cfRule type="containsText" dxfId="607" priority="534" operator="containsText" text="OK">
      <formula>NOT(ISERROR(SEARCH("OK",H121)))</formula>
    </cfRule>
  </conditionalFormatting>
  <conditionalFormatting sqref="H7:H9 J7:J10">
    <cfRule type="containsText" dxfId="606" priority="553" operator="containsText" text="OK">
      <formula>NOT(ISERROR(SEARCH("OK",H7)))</formula>
    </cfRule>
  </conditionalFormatting>
  <conditionalFormatting sqref="H13:H15 J13:J16">
    <cfRule type="containsText" dxfId="605" priority="552" operator="containsText" text="OK">
      <formula>NOT(ISERROR(SEARCH("OK",H13)))</formula>
    </cfRule>
  </conditionalFormatting>
  <conditionalFormatting sqref="H19:H21 J19:J21">
    <cfRule type="containsText" dxfId="604" priority="551" operator="containsText" text="OK">
      <formula>NOT(ISERROR(SEARCH("OK",H19)))</formula>
    </cfRule>
  </conditionalFormatting>
  <conditionalFormatting sqref="H25:H27 J25:J27">
    <cfRule type="containsText" dxfId="603" priority="550" operator="containsText" text="OK">
      <formula>NOT(ISERROR(SEARCH("OK",H25)))</formula>
    </cfRule>
  </conditionalFormatting>
  <conditionalFormatting sqref="H31:H33 J31:J33">
    <cfRule type="containsText" dxfId="602" priority="549" operator="containsText" text="OK">
      <formula>NOT(ISERROR(SEARCH("OK",H31)))</formula>
    </cfRule>
  </conditionalFormatting>
  <conditionalFormatting sqref="H37:H39 J37:J39">
    <cfRule type="containsText" dxfId="601" priority="548" operator="containsText" text="OK">
      <formula>NOT(ISERROR(SEARCH("OK",H37)))</formula>
    </cfRule>
  </conditionalFormatting>
  <conditionalFormatting sqref="H43:H45 J43:J45">
    <cfRule type="containsText" dxfId="600" priority="547" operator="containsText" text="OK">
      <formula>NOT(ISERROR(SEARCH("OK",H43)))</formula>
    </cfRule>
  </conditionalFormatting>
  <conditionalFormatting sqref="H49:H51 J49:J51">
    <cfRule type="containsText" dxfId="599" priority="546" operator="containsText" text="OK">
      <formula>NOT(ISERROR(SEARCH("OK",H49)))</formula>
    </cfRule>
  </conditionalFormatting>
  <conditionalFormatting sqref="H55:H57 J55:J57">
    <cfRule type="containsText" dxfId="598" priority="545" operator="containsText" text="OK">
      <formula>NOT(ISERROR(SEARCH("OK",H55)))</formula>
    </cfRule>
  </conditionalFormatting>
  <conditionalFormatting sqref="H61:H63 J61:J63">
    <cfRule type="containsText" dxfId="597" priority="544" operator="containsText" text="OK">
      <formula>NOT(ISERROR(SEARCH("OK",H61)))</formula>
    </cfRule>
  </conditionalFormatting>
  <conditionalFormatting sqref="H67:H69 J67:K69 J70">
    <cfRule type="containsText" dxfId="596" priority="543" operator="containsText" text="OK">
      <formula>NOT(ISERROR(SEARCH("OK",H67)))</formula>
    </cfRule>
  </conditionalFormatting>
  <conditionalFormatting sqref="H73:H75 J73:J75">
    <cfRule type="containsText" dxfId="595" priority="542" operator="containsText" text="OK">
      <formula>NOT(ISERROR(SEARCH("OK",H73)))</formula>
    </cfRule>
  </conditionalFormatting>
  <conditionalFormatting sqref="H79:H81 J79:J81">
    <cfRule type="containsText" dxfId="594" priority="541" operator="containsText" text="OK">
      <formula>NOT(ISERROR(SEARCH("OK",H79)))</formula>
    </cfRule>
  </conditionalFormatting>
  <conditionalFormatting sqref="H85:H87 J85:J87">
    <cfRule type="containsText" dxfId="593" priority="540" operator="containsText" text="OK">
      <formula>NOT(ISERROR(SEARCH("OK",H85)))</formula>
    </cfRule>
  </conditionalFormatting>
  <conditionalFormatting sqref="H91:H93 J91:J93">
    <cfRule type="containsText" dxfId="592" priority="539" operator="containsText" text="OK">
      <formula>NOT(ISERROR(SEARCH("OK",H91)))</formula>
    </cfRule>
  </conditionalFormatting>
  <conditionalFormatting sqref="H97:H99 J97:J99">
    <cfRule type="containsText" dxfId="591" priority="538" operator="containsText" text="OK">
      <formula>NOT(ISERROR(SEARCH("OK",H97)))</formula>
    </cfRule>
  </conditionalFormatting>
  <conditionalFormatting sqref="H103:H105 J103:J105">
    <cfRule type="containsText" dxfId="590" priority="537" operator="containsText" text="OK">
      <formula>NOT(ISERROR(SEARCH("OK",H103)))</formula>
    </cfRule>
  </conditionalFormatting>
  <conditionalFormatting sqref="H109:H111 J109:J111">
    <cfRule type="containsText" dxfId="589" priority="536" operator="containsText" text="OK">
      <formula>NOT(ISERROR(SEARCH("OK",H109)))</formula>
    </cfRule>
  </conditionalFormatting>
  <conditionalFormatting sqref="H115:H117 J115:J117">
    <cfRule type="containsText" dxfId="588" priority="535" operator="containsText" text="OK">
      <formula>NOT(ISERROR(SEARCH("OK",H115)))</formula>
    </cfRule>
  </conditionalFormatting>
  <conditionalFormatting sqref="K67:K69">
    <cfRule type="cellIs" dxfId="587" priority="533" operator="equal">
      <formula>1</formula>
    </cfRule>
  </conditionalFormatting>
  <conditionalFormatting sqref="K7:K9">
    <cfRule type="containsText" dxfId="586" priority="532" operator="containsText" text="OK">
      <formula>NOT(ISERROR(SEARCH("OK",K7)))</formula>
    </cfRule>
  </conditionalFormatting>
  <conditionalFormatting sqref="K7:K9">
    <cfRule type="cellIs" dxfId="585" priority="531" operator="equal">
      <formula>1</formula>
    </cfRule>
  </conditionalFormatting>
  <conditionalFormatting sqref="AK7">
    <cfRule type="cellIs" dxfId="584" priority="530" operator="equal">
      <formula>FALSE</formula>
    </cfRule>
  </conditionalFormatting>
  <conditionalFormatting sqref="T19:T21">
    <cfRule type="containsText" dxfId="583" priority="529" operator="containsText" text="OK">
      <formula>NOT(ISERROR(SEARCH("OK",T19)))</formula>
    </cfRule>
  </conditionalFormatting>
  <conditionalFormatting sqref="T19:T21">
    <cfRule type="containsText" dxfId="582" priority="528" operator="containsText" text="Query">
      <formula>NOT(ISERROR(SEARCH("Query",T19)))</formula>
    </cfRule>
  </conditionalFormatting>
  <conditionalFormatting sqref="T19:T21">
    <cfRule type="cellIs" priority="526" operator="greaterThan">
      <formula>0</formula>
    </cfRule>
    <cfRule type="containsText" dxfId="581" priority="527" operator="containsText" text="OK">
      <formula>NOT(ISERROR(SEARCH("OK",T19)))</formula>
    </cfRule>
  </conditionalFormatting>
  <conditionalFormatting sqref="T79:T81">
    <cfRule type="containsText" dxfId="580" priority="525" operator="containsText" text="OK">
      <formula>NOT(ISERROR(SEARCH("OK",T79)))</formula>
    </cfRule>
  </conditionalFormatting>
  <conditionalFormatting sqref="T79:T81">
    <cfRule type="containsText" dxfId="579" priority="524" operator="containsText" text="Query">
      <formula>NOT(ISERROR(SEARCH("Query",T79)))</formula>
    </cfRule>
  </conditionalFormatting>
  <conditionalFormatting sqref="T79:T81">
    <cfRule type="cellIs" priority="520" operator="greaterThan">
      <formula>0</formula>
    </cfRule>
    <cfRule type="containsText" dxfId="578" priority="523" operator="containsText" text="OK">
      <formula>NOT(ISERROR(SEARCH("OK",T79)))</formula>
    </cfRule>
  </conditionalFormatting>
  <conditionalFormatting sqref="T79:T81">
    <cfRule type="cellIs" dxfId="577" priority="521" operator="greaterThan">
      <formula>0</formula>
    </cfRule>
    <cfRule type="containsText" dxfId="576" priority="522" operator="containsText" text="OK">
      <formula>NOT(ISERROR(SEARCH("OK",T79)))</formula>
    </cfRule>
  </conditionalFormatting>
  <conditionalFormatting sqref="K13:K15">
    <cfRule type="containsText" dxfId="575" priority="519" operator="containsText" text="OK">
      <formula>NOT(ISERROR(SEARCH("OK",K13)))</formula>
    </cfRule>
  </conditionalFormatting>
  <conditionalFormatting sqref="K19:K21">
    <cfRule type="containsText" dxfId="574" priority="518" operator="containsText" text="OK">
      <formula>NOT(ISERROR(SEARCH("OK",K19)))</formula>
    </cfRule>
  </conditionalFormatting>
  <conditionalFormatting sqref="K25:K27">
    <cfRule type="containsText" dxfId="573" priority="517" operator="containsText" text="OK">
      <formula>NOT(ISERROR(SEARCH("OK",K25)))</formula>
    </cfRule>
  </conditionalFormatting>
  <conditionalFormatting sqref="K31:K33">
    <cfRule type="containsText" dxfId="572" priority="516" operator="containsText" text="OK">
      <formula>NOT(ISERROR(SEARCH("OK",K31)))</formula>
    </cfRule>
  </conditionalFormatting>
  <conditionalFormatting sqref="K37:K39">
    <cfRule type="containsText" dxfId="571" priority="515" operator="containsText" text="OK">
      <formula>NOT(ISERROR(SEARCH("OK",K37)))</formula>
    </cfRule>
  </conditionalFormatting>
  <conditionalFormatting sqref="K43:K45">
    <cfRule type="containsText" dxfId="570" priority="514" operator="containsText" text="OK">
      <formula>NOT(ISERROR(SEARCH("OK",K43)))</formula>
    </cfRule>
  </conditionalFormatting>
  <conditionalFormatting sqref="K49:K51">
    <cfRule type="containsText" dxfId="569" priority="513" operator="containsText" text="OK">
      <formula>NOT(ISERROR(SEARCH("OK",K49)))</formula>
    </cfRule>
  </conditionalFormatting>
  <conditionalFormatting sqref="K55:K57">
    <cfRule type="containsText" dxfId="568" priority="512" operator="containsText" text="OK">
      <formula>NOT(ISERROR(SEARCH("OK",K55)))</formula>
    </cfRule>
  </conditionalFormatting>
  <conditionalFormatting sqref="K61:K63">
    <cfRule type="containsText" dxfId="567" priority="511" operator="containsText" text="OK">
      <formula>NOT(ISERROR(SEARCH("OK",K61)))</formula>
    </cfRule>
  </conditionalFormatting>
  <conditionalFormatting sqref="K73:K75">
    <cfRule type="containsText" dxfId="566" priority="510" operator="containsText" text="OK">
      <formula>NOT(ISERROR(SEARCH("OK",K73)))</formula>
    </cfRule>
  </conditionalFormatting>
  <conditionalFormatting sqref="K79:K81">
    <cfRule type="containsText" dxfId="565" priority="509" operator="containsText" text="OK">
      <formula>NOT(ISERROR(SEARCH("OK",K79)))</formula>
    </cfRule>
  </conditionalFormatting>
  <conditionalFormatting sqref="K85:K87">
    <cfRule type="containsText" dxfId="564" priority="508" operator="containsText" text="OK">
      <formula>NOT(ISERROR(SEARCH("OK",K85)))</formula>
    </cfRule>
  </conditionalFormatting>
  <conditionalFormatting sqref="K91:K93">
    <cfRule type="containsText" dxfId="563" priority="507" operator="containsText" text="OK">
      <formula>NOT(ISERROR(SEARCH("OK",K91)))</formula>
    </cfRule>
  </conditionalFormatting>
  <conditionalFormatting sqref="K97:K99">
    <cfRule type="containsText" dxfId="562" priority="506" operator="containsText" text="OK">
      <formula>NOT(ISERROR(SEARCH("OK",K97)))</formula>
    </cfRule>
  </conditionalFormatting>
  <conditionalFormatting sqref="K103:K105">
    <cfRule type="containsText" dxfId="561" priority="505" operator="containsText" text="OK">
      <formula>NOT(ISERROR(SEARCH("OK",K103)))</formula>
    </cfRule>
  </conditionalFormatting>
  <conditionalFormatting sqref="K109:K111">
    <cfRule type="containsText" dxfId="560" priority="504" operator="containsText" text="OK">
      <formula>NOT(ISERROR(SEARCH("OK",K109)))</formula>
    </cfRule>
  </conditionalFormatting>
  <conditionalFormatting sqref="K115:K117">
    <cfRule type="containsText" dxfId="559" priority="503" operator="containsText" text="OK">
      <formula>NOT(ISERROR(SEARCH("OK",K115)))</formula>
    </cfRule>
  </conditionalFormatting>
  <conditionalFormatting sqref="K121:K123">
    <cfRule type="containsText" dxfId="558" priority="502" operator="containsText" text="OK">
      <formula>NOT(ISERROR(SEARCH("OK",K121)))</formula>
    </cfRule>
  </conditionalFormatting>
  <conditionalFormatting sqref="H10">
    <cfRule type="containsText" dxfId="557" priority="501" operator="containsText" text="OK">
      <formula>NOT(ISERROR(SEARCH("OK",H10)))</formula>
    </cfRule>
  </conditionalFormatting>
  <conditionalFormatting sqref="H70">
    <cfRule type="containsText" dxfId="556" priority="500" operator="containsText" text="OK">
      <formula>NOT(ISERROR(SEARCH("OK",H70)))</formula>
    </cfRule>
  </conditionalFormatting>
  <conditionalFormatting sqref="H16">
    <cfRule type="containsText" dxfId="555" priority="499" operator="containsText" text="OK">
      <formula>NOT(ISERROR(SEARCH("OK",H16)))</formula>
    </cfRule>
  </conditionalFormatting>
  <conditionalFormatting sqref="J22">
    <cfRule type="containsText" dxfId="554" priority="498" operator="containsText" text="OK">
      <formula>NOT(ISERROR(SEARCH("OK",J22)))</formula>
    </cfRule>
  </conditionalFormatting>
  <conditionalFormatting sqref="K118">
    <cfRule type="containsText" dxfId="553" priority="464" operator="containsText" text="OK">
      <formula>NOT(ISERROR(SEARCH("OK",K118)))</formula>
    </cfRule>
  </conditionalFormatting>
  <conditionalFormatting sqref="H22">
    <cfRule type="containsText" dxfId="552" priority="497" operator="containsText" text="OK">
      <formula>NOT(ISERROR(SEARCH("OK",H22)))</formula>
    </cfRule>
  </conditionalFormatting>
  <conditionalFormatting sqref="S118:V118">
    <cfRule type="containsText" dxfId="551" priority="463" operator="containsText" text="OK">
      <formula>NOT(ISERROR(SEARCH("OK",S118)))</formula>
    </cfRule>
  </conditionalFormatting>
  <conditionalFormatting sqref="J28">
    <cfRule type="containsText" dxfId="550" priority="496" operator="containsText" text="OK">
      <formula>NOT(ISERROR(SEARCH("OK",J28)))</formula>
    </cfRule>
  </conditionalFormatting>
  <conditionalFormatting sqref="H28">
    <cfRule type="containsText" dxfId="549" priority="495" operator="containsText" text="OK">
      <formula>NOT(ISERROR(SEARCH("OK",H28)))</formula>
    </cfRule>
  </conditionalFormatting>
  <conditionalFormatting sqref="J34">
    <cfRule type="containsText" dxfId="548" priority="494" operator="containsText" text="OK">
      <formula>NOT(ISERROR(SEARCH("OK",J34)))</formula>
    </cfRule>
  </conditionalFormatting>
  <conditionalFormatting sqref="W106 AA106">
    <cfRule type="containsText" dxfId="547" priority="439" operator="containsText" text="OK">
      <formula>NOT(ISERROR(SEARCH("OK",W106)))</formula>
    </cfRule>
  </conditionalFormatting>
  <conditionalFormatting sqref="H34">
    <cfRule type="containsText" dxfId="546" priority="493" operator="containsText" text="OK">
      <formula>NOT(ISERROR(SEARCH("OK",H34)))</formula>
    </cfRule>
  </conditionalFormatting>
  <conditionalFormatting sqref="AO106">
    <cfRule type="containsText" dxfId="545" priority="438" operator="containsText" text="OK">
      <formula>NOT(ISERROR(SEARCH("OK",AO106)))</formula>
    </cfRule>
  </conditionalFormatting>
  <conditionalFormatting sqref="J40">
    <cfRule type="containsText" dxfId="544" priority="492" operator="containsText" text="OK">
      <formula>NOT(ISERROR(SEARCH("OK",J40)))</formula>
    </cfRule>
  </conditionalFormatting>
  <conditionalFormatting sqref="H40">
    <cfRule type="containsText" dxfId="543" priority="491" operator="containsText" text="OK">
      <formula>NOT(ISERROR(SEARCH("OK",H40)))</formula>
    </cfRule>
  </conditionalFormatting>
  <conditionalFormatting sqref="J46">
    <cfRule type="containsText" dxfId="542" priority="490" operator="containsText" text="OK">
      <formula>NOT(ISERROR(SEARCH("OK",J46)))</formula>
    </cfRule>
  </conditionalFormatting>
  <conditionalFormatting sqref="H46">
    <cfRule type="containsText" dxfId="541" priority="489" operator="containsText" text="OK">
      <formula>NOT(ISERROR(SEARCH("OK",H46)))</formula>
    </cfRule>
  </conditionalFormatting>
  <conditionalFormatting sqref="J52">
    <cfRule type="containsText" dxfId="540" priority="488" operator="containsText" text="OK">
      <formula>NOT(ISERROR(SEARCH("OK",J52)))</formula>
    </cfRule>
  </conditionalFormatting>
  <conditionalFormatting sqref="H52">
    <cfRule type="containsText" dxfId="539" priority="487" operator="containsText" text="OK">
      <formula>NOT(ISERROR(SEARCH("OK",H52)))</formula>
    </cfRule>
  </conditionalFormatting>
  <conditionalFormatting sqref="K76">
    <cfRule type="containsText" dxfId="538" priority="401" operator="containsText" text="OK">
      <formula>NOT(ISERROR(SEARCH("OK",K76)))</formula>
    </cfRule>
  </conditionalFormatting>
  <conditionalFormatting sqref="J58">
    <cfRule type="containsText" dxfId="537" priority="486" operator="containsText" text="OK">
      <formula>NOT(ISERROR(SEARCH("OK",J58)))</formula>
    </cfRule>
  </conditionalFormatting>
  <conditionalFormatting sqref="S64:V64">
    <cfRule type="containsText" dxfId="536" priority="391" operator="containsText" text="OK">
      <formula>NOT(ISERROR(SEARCH("OK",S64)))</formula>
    </cfRule>
  </conditionalFormatting>
  <conditionalFormatting sqref="H58">
    <cfRule type="containsText" dxfId="535" priority="485" operator="containsText" text="OK">
      <formula>NOT(ISERROR(SEARCH("OK",H58)))</formula>
    </cfRule>
  </conditionalFormatting>
  <conditionalFormatting sqref="J64">
    <cfRule type="containsText" dxfId="534" priority="484" operator="containsText" text="OK">
      <formula>NOT(ISERROR(SEARCH("OK",J64)))</formula>
    </cfRule>
  </conditionalFormatting>
  <conditionalFormatting sqref="H64">
    <cfRule type="containsText" dxfId="533" priority="483" operator="containsText" text="OK">
      <formula>NOT(ISERROR(SEARCH("OK",H64)))</formula>
    </cfRule>
  </conditionalFormatting>
  <conditionalFormatting sqref="W58 AA58">
    <cfRule type="containsText" dxfId="532" priority="376" operator="containsText" text="OK">
      <formula>NOT(ISERROR(SEARCH("OK",W58)))</formula>
    </cfRule>
  </conditionalFormatting>
  <conditionalFormatting sqref="H76 J76">
    <cfRule type="containsText" dxfId="531" priority="482" operator="containsText" text="OK">
      <formula>NOT(ISERROR(SEARCH("OK",H76)))</formula>
    </cfRule>
  </conditionalFormatting>
  <conditionalFormatting sqref="AO52">
    <cfRule type="containsText" dxfId="530" priority="366" operator="containsText" text="OK">
      <formula>NOT(ISERROR(SEARCH("OK",AO52)))</formula>
    </cfRule>
  </conditionalFormatting>
  <conditionalFormatting sqref="K46">
    <cfRule type="containsText" dxfId="529" priority="365" operator="containsText" text="OK">
      <formula>NOT(ISERROR(SEARCH("OK",K46)))</formula>
    </cfRule>
  </conditionalFormatting>
  <conditionalFormatting sqref="H82 J82">
    <cfRule type="containsText" dxfId="528" priority="481" operator="containsText" text="OK">
      <formula>NOT(ISERROR(SEARCH("OK",H82)))</formula>
    </cfRule>
  </conditionalFormatting>
  <conditionalFormatting sqref="S40:V40">
    <cfRule type="containsText" dxfId="527" priority="355" operator="containsText" text="OK">
      <formula>NOT(ISERROR(SEARCH("OK",S40)))</formula>
    </cfRule>
  </conditionalFormatting>
  <conditionalFormatting sqref="H88 J88">
    <cfRule type="containsText" dxfId="526" priority="480" operator="containsText" text="OK">
      <formula>NOT(ISERROR(SEARCH("OK",H88)))</formula>
    </cfRule>
  </conditionalFormatting>
  <conditionalFormatting sqref="H94 J94">
    <cfRule type="containsText" dxfId="525" priority="479" operator="containsText" text="OK">
      <formula>NOT(ISERROR(SEARCH("OK",H94)))</formula>
    </cfRule>
  </conditionalFormatting>
  <conditionalFormatting sqref="W28 AA28">
    <cfRule type="containsText" dxfId="524" priority="331" operator="containsText" text="OK">
      <formula>NOT(ISERROR(SEARCH("OK",W28)))</formula>
    </cfRule>
  </conditionalFormatting>
  <conditionalFormatting sqref="H100 J100">
    <cfRule type="containsText" dxfId="523" priority="478" operator="containsText" text="OK">
      <formula>NOT(ISERROR(SEARCH("OK",H100)))</formula>
    </cfRule>
  </conditionalFormatting>
  <conditionalFormatting sqref="K16">
    <cfRule type="containsText" dxfId="522" priority="320" operator="containsText" text="OK">
      <formula>NOT(ISERROR(SEARCH("OK",K16)))</formula>
    </cfRule>
  </conditionalFormatting>
  <conditionalFormatting sqref="H106 J106">
    <cfRule type="containsText" dxfId="521" priority="477" operator="containsText" text="OK">
      <formula>NOT(ISERROR(SEARCH("OK",H106)))</formula>
    </cfRule>
  </conditionalFormatting>
  <conditionalFormatting sqref="K10">
    <cfRule type="containsText" dxfId="520" priority="311" operator="containsText" text="OK">
      <formula>NOT(ISERROR(SEARCH("OK",K10)))</formula>
    </cfRule>
  </conditionalFormatting>
  <conditionalFormatting sqref="H112 J112">
    <cfRule type="containsText" dxfId="519" priority="476" operator="containsText" text="OK">
      <formula>NOT(ISERROR(SEARCH("OK",H112)))</formula>
    </cfRule>
  </conditionalFormatting>
  <conditionalFormatting sqref="H118 J118">
    <cfRule type="containsText" dxfId="518" priority="475" operator="containsText" text="OK">
      <formula>NOT(ISERROR(SEARCH("OK",H118)))</formula>
    </cfRule>
  </conditionalFormatting>
  <conditionalFormatting sqref="H124 J124">
    <cfRule type="containsText" dxfId="517" priority="474" operator="containsText" text="OK">
      <formula>NOT(ISERROR(SEARCH("OK",H124)))</formula>
    </cfRule>
  </conditionalFormatting>
  <conditionalFormatting sqref="K124">
    <cfRule type="containsText" dxfId="516" priority="473" operator="containsText" text="OK">
      <formula>NOT(ISERROR(SEARCH("OK",K124)))</formula>
    </cfRule>
  </conditionalFormatting>
  <conditionalFormatting sqref="S124:V124">
    <cfRule type="containsText" dxfId="515" priority="472" operator="containsText" text="OK">
      <formula>NOT(ISERROR(SEARCH("OK",S124)))</formula>
    </cfRule>
  </conditionalFormatting>
  <conditionalFormatting sqref="S124:V124">
    <cfRule type="containsText" dxfId="514" priority="471" operator="containsText" text="Query">
      <formula>NOT(ISERROR(SEARCH("Query",S124)))</formula>
    </cfRule>
  </conditionalFormatting>
  <conditionalFormatting sqref="S124:V124">
    <cfRule type="cellIs" priority="467" operator="greaterThan">
      <formula>0</formula>
    </cfRule>
    <cfRule type="containsText" dxfId="513" priority="470" operator="containsText" text="OK">
      <formula>NOT(ISERROR(SEARCH("OK",S124)))</formula>
    </cfRule>
  </conditionalFormatting>
  <conditionalFormatting sqref="S124:V124">
    <cfRule type="cellIs" dxfId="512" priority="468" operator="greaterThan">
      <formula>0</formula>
    </cfRule>
    <cfRule type="containsText" dxfId="511" priority="469" operator="containsText" text="OK">
      <formula>NOT(ISERROR(SEARCH("OK",S124)))</formula>
    </cfRule>
  </conditionalFormatting>
  <conditionalFormatting sqref="W124 AA124">
    <cfRule type="containsText" dxfId="510" priority="466" operator="containsText" text="OK">
      <formula>NOT(ISERROR(SEARCH("OK",W124)))</formula>
    </cfRule>
  </conditionalFormatting>
  <conditionalFormatting sqref="AO124">
    <cfRule type="containsText" dxfId="509" priority="465" operator="containsText" text="OK">
      <formula>NOT(ISERROR(SEARCH("OK",AO124)))</formula>
    </cfRule>
  </conditionalFormatting>
  <conditionalFormatting sqref="S118:V118">
    <cfRule type="containsText" dxfId="508" priority="462" operator="containsText" text="Query">
      <formula>NOT(ISERROR(SEARCH("Query",S118)))</formula>
    </cfRule>
  </conditionalFormatting>
  <conditionalFormatting sqref="S118:V118">
    <cfRule type="cellIs" priority="458" operator="greaterThan">
      <formula>0</formula>
    </cfRule>
    <cfRule type="containsText" dxfId="507" priority="461" operator="containsText" text="OK">
      <formula>NOT(ISERROR(SEARCH("OK",S118)))</formula>
    </cfRule>
  </conditionalFormatting>
  <conditionalFormatting sqref="S118:V118">
    <cfRule type="cellIs" dxfId="506" priority="459" operator="greaterThan">
      <formula>0</formula>
    </cfRule>
    <cfRule type="containsText" dxfId="505" priority="460" operator="containsText" text="OK">
      <formula>NOT(ISERROR(SEARCH("OK",S118)))</formula>
    </cfRule>
  </conditionalFormatting>
  <conditionalFormatting sqref="W118 AA118">
    <cfRule type="containsText" dxfId="504" priority="457" operator="containsText" text="OK">
      <formula>NOT(ISERROR(SEARCH("OK",W118)))</formula>
    </cfRule>
  </conditionalFormatting>
  <conditionalFormatting sqref="AO118">
    <cfRule type="containsText" dxfId="503" priority="456" operator="containsText" text="OK">
      <formula>NOT(ISERROR(SEARCH("OK",AO118)))</formula>
    </cfRule>
  </conditionalFormatting>
  <conditionalFormatting sqref="K112">
    <cfRule type="containsText" dxfId="502" priority="455" operator="containsText" text="OK">
      <formula>NOT(ISERROR(SEARCH("OK",K112)))</formula>
    </cfRule>
  </conditionalFormatting>
  <conditionalFormatting sqref="S112:V112">
    <cfRule type="containsText" dxfId="501" priority="454" operator="containsText" text="OK">
      <formula>NOT(ISERROR(SEARCH("OK",S112)))</formula>
    </cfRule>
  </conditionalFormatting>
  <conditionalFormatting sqref="S112:V112">
    <cfRule type="containsText" dxfId="500" priority="453" operator="containsText" text="Query">
      <formula>NOT(ISERROR(SEARCH("Query",S112)))</formula>
    </cfRule>
  </conditionalFormatting>
  <conditionalFormatting sqref="S112:V112">
    <cfRule type="cellIs" priority="449" operator="greaterThan">
      <formula>0</formula>
    </cfRule>
    <cfRule type="containsText" dxfId="499" priority="452" operator="containsText" text="OK">
      <formula>NOT(ISERROR(SEARCH("OK",S112)))</formula>
    </cfRule>
  </conditionalFormatting>
  <conditionalFormatting sqref="S112:V112">
    <cfRule type="cellIs" dxfId="498" priority="450" operator="greaterThan">
      <formula>0</formula>
    </cfRule>
    <cfRule type="containsText" dxfId="497" priority="451" operator="containsText" text="OK">
      <formula>NOT(ISERROR(SEARCH("OK",S112)))</formula>
    </cfRule>
  </conditionalFormatting>
  <conditionalFormatting sqref="W112 AA112">
    <cfRule type="containsText" dxfId="496" priority="448" operator="containsText" text="OK">
      <formula>NOT(ISERROR(SEARCH("OK",W112)))</formula>
    </cfRule>
  </conditionalFormatting>
  <conditionalFormatting sqref="AO112">
    <cfRule type="containsText" dxfId="495" priority="447" operator="containsText" text="OK">
      <formula>NOT(ISERROR(SEARCH("OK",AO112)))</formula>
    </cfRule>
  </conditionalFormatting>
  <conditionalFormatting sqref="K106">
    <cfRule type="containsText" dxfId="494" priority="446" operator="containsText" text="OK">
      <formula>NOT(ISERROR(SEARCH("OK",K106)))</formula>
    </cfRule>
  </conditionalFormatting>
  <conditionalFormatting sqref="S106:V106">
    <cfRule type="containsText" dxfId="493" priority="445" operator="containsText" text="OK">
      <formula>NOT(ISERROR(SEARCH("OK",S106)))</formula>
    </cfRule>
  </conditionalFormatting>
  <conditionalFormatting sqref="S106:V106">
    <cfRule type="containsText" dxfId="492" priority="444" operator="containsText" text="Query">
      <formula>NOT(ISERROR(SEARCH("Query",S106)))</formula>
    </cfRule>
  </conditionalFormatting>
  <conditionalFormatting sqref="S106:V106">
    <cfRule type="cellIs" priority="440" operator="greaterThan">
      <formula>0</formula>
    </cfRule>
    <cfRule type="containsText" dxfId="491" priority="443" operator="containsText" text="OK">
      <formula>NOT(ISERROR(SEARCH("OK",S106)))</formula>
    </cfRule>
  </conditionalFormatting>
  <conditionalFormatting sqref="S106:V106">
    <cfRule type="cellIs" dxfId="490" priority="441" operator="greaterThan">
      <formula>0</formula>
    </cfRule>
    <cfRule type="containsText" dxfId="489" priority="442" operator="containsText" text="OK">
      <formula>NOT(ISERROR(SEARCH("OK",S106)))</formula>
    </cfRule>
  </conditionalFormatting>
  <conditionalFormatting sqref="K100">
    <cfRule type="containsText" dxfId="488" priority="437" operator="containsText" text="OK">
      <formula>NOT(ISERROR(SEARCH("OK",K100)))</formula>
    </cfRule>
  </conditionalFormatting>
  <conditionalFormatting sqref="S100:V100">
    <cfRule type="containsText" dxfId="487" priority="436" operator="containsText" text="OK">
      <formula>NOT(ISERROR(SEARCH("OK",S100)))</formula>
    </cfRule>
  </conditionalFormatting>
  <conditionalFormatting sqref="S100:V100">
    <cfRule type="containsText" dxfId="486" priority="435" operator="containsText" text="Query">
      <formula>NOT(ISERROR(SEARCH("Query",S100)))</formula>
    </cfRule>
  </conditionalFormatting>
  <conditionalFormatting sqref="S100:V100">
    <cfRule type="cellIs" priority="431" operator="greaterThan">
      <formula>0</formula>
    </cfRule>
    <cfRule type="containsText" dxfId="485" priority="434" operator="containsText" text="OK">
      <formula>NOT(ISERROR(SEARCH("OK",S100)))</formula>
    </cfRule>
  </conditionalFormatting>
  <conditionalFormatting sqref="S100:V100">
    <cfRule type="cellIs" dxfId="484" priority="432" operator="greaterThan">
      <formula>0</formula>
    </cfRule>
    <cfRule type="containsText" dxfId="483" priority="433" operator="containsText" text="OK">
      <formula>NOT(ISERROR(SEARCH("OK",S100)))</formula>
    </cfRule>
  </conditionalFormatting>
  <conditionalFormatting sqref="W100 AA100">
    <cfRule type="containsText" dxfId="482" priority="430" operator="containsText" text="OK">
      <formula>NOT(ISERROR(SEARCH("OK",W100)))</formula>
    </cfRule>
  </conditionalFormatting>
  <conditionalFormatting sqref="AO100">
    <cfRule type="containsText" dxfId="481" priority="429" operator="containsText" text="OK">
      <formula>NOT(ISERROR(SEARCH("OK",AO100)))</formula>
    </cfRule>
  </conditionalFormatting>
  <conditionalFormatting sqref="K94">
    <cfRule type="containsText" dxfId="480" priority="428" operator="containsText" text="OK">
      <formula>NOT(ISERROR(SEARCH("OK",K94)))</formula>
    </cfRule>
  </conditionalFormatting>
  <conditionalFormatting sqref="S94:V94">
    <cfRule type="containsText" dxfId="479" priority="427" operator="containsText" text="OK">
      <formula>NOT(ISERROR(SEARCH("OK",S94)))</formula>
    </cfRule>
  </conditionalFormatting>
  <conditionalFormatting sqref="S94:V94">
    <cfRule type="containsText" dxfId="478" priority="426" operator="containsText" text="Query">
      <formula>NOT(ISERROR(SEARCH("Query",S94)))</formula>
    </cfRule>
  </conditionalFormatting>
  <conditionalFormatting sqref="S94:V94">
    <cfRule type="cellIs" priority="422" operator="greaterThan">
      <formula>0</formula>
    </cfRule>
    <cfRule type="containsText" dxfId="477" priority="425" operator="containsText" text="OK">
      <formula>NOT(ISERROR(SEARCH("OK",S94)))</formula>
    </cfRule>
  </conditionalFormatting>
  <conditionalFormatting sqref="S94:V94">
    <cfRule type="cellIs" dxfId="476" priority="423" operator="greaterThan">
      <formula>0</formula>
    </cfRule>
    <cfRule type="containsText" dxfId="475" priority="424" operator="containsText" text="OK">
      <formula>NOT(ISERROR(SEARCH("OK",S94)))</formula>
    </cfRule>
  </conditionalFormatting>
  <conditionalFormatting sqref="W94 AA94">
    <cfRule type="containsText" dxfId="474" priority="421" operator="containsText" text="OK">
      <formula>NOT(ISERROR(SEARCH("OK",W94)))</formula>
    </cfRule>
  </conditionalFormatting>
  <conditionalFormatting sqref="AO94">
    <cfRule type="containsText" dxfId="473" priority="420" operator="containsText" text="OK">
      <formula>NOT(ISERROR(SEARCH("OK",AO94)))</formula>
    </cfRule>
  </conditionalFormatting>
  <conditionalFormatting sqref="K88">
    <cfRule type="containsText" dxfId="472" priority="419" operator="containsText" text="OK">
      <formula>NOT(ISERROR(SEARCH("OK",K88)))</formula>
    </cfRule>
  </conditionalFormatting>
  <conditionalFormatting sqref="S88:V88">
    <cfRule type="containsText" dxfId="471" priority="418" operator="containsText" text="OK">
      <formula>NOT(ISERROR(SEARCH("OK",S88)))</formula>
    </cfRule>
  </conditionalFormatting>
  <conditionalFormatting sqref="S88:V88">
    <cfRule type="containsText" dxfId="470" priority="417" operator="containsText" text="Query">
      <formula>NOT(ISERROR(SEARCH("Query",S88)))</formula>
    </cfRule>
  </conditionalFormatting>
  <conditionalFormatting sqref="S88:V88">
    <cfRule type="cellIs" priority="413" operator="greaterThan">
      <formula>0</formula>
    </cfRule>
    <cfRule type="containsText" dxfId="469" priority="416" operator="containsText" text="OK">
      <formula>NOT(ISERROR(SEARCH("OK",S88)))</formula>
    </cfRule>
  </conditionalFormatting>
  <conditionalFormatting sqref="S88:V88">
    <cfRule type="cellIs" dxfId="468" priority="414" operator="greaterThan">
      <formula>0</formula>
    </cfRule>
    <cfRule type="containsText" dxfId="467" priority="415" operator="containsText" text="OK">
      <formula>NOT(ISERROR(SEARCH("OK",S88)))</formula>
    </cfRule>
  </conditionalFormatting>
  <conditionalFormatting sqref="W88 AA88">
    <cfRule type="containsText" dxfId="466" priority="412" operator="containsText" text="OK">
      <formula>NOT(ISERROR(SEARCH("OK",W88)))</formula>
    </cfRule>
  </conditionalFormatting>
  <conditionalFormatting sqref="AO88">
    <cfRule type="containsText" dxfId="465" priority="411" operator="containsText" text="OK">
      <formula>NOT(ISERROR(SEARCH("OK",AO88)))</formula>
    </cfRule>
  </conditionalFormatting>
  <conditionalFormatting sqref="K82">
    <cfRule type="containsText" dxfId="464" priority="410" operator="containsText" text="OK">
      <formula>NOT(ISERROR(SEARCH("OK",K82)))</formula>
    </cfRule>
  </conditionalFormatting>
  <conditionalFormatting sqref="S82:V82">
    <cfRule type="containsText" dxfId="463" priority="409" operator="containsText" text="OK">
      <formula>NOT(ISERROR(SEARCH("OK",S82)))</formula>
    </cfRule>
  </conditionalFormatting>
  <conditionalFormatting sqref="S82:V82">
    <cfRule type="containsText" dxfId="462" priority="408" operator="containsText" text="Query">
      <formula>NOT(ISERROR(SEARCH("Query",S82)))</formula>
    </cfRule>
  </conditionalFormatting>
  <conditionalFormatting sqref="S82:V82">
    <cfRule type="cellIs" priority="404" operator="greaterThan">
      <formula>0</formula>
    </cfRule>
    <cfRule type="containsText" dxfId="461" priority="407" operator="containsText" text="OK">
      <formula>NOT(ISERROR(SEARCH("OK",S82)))</formula>
    </cfRule>
  </conditionalFormatting>
  <conditionalFormatting sqref="S82:V82">
    <cfRule type="cellIs" dxfId="460" priority="405" operator="greaterThan">
      <formula>0</formula>
    </cfRule>
    <cfRule type="containsText" dxfId="459" priority="406" operator="containsText" text="OK">
      <formula>NOT(ISERROR(SEARCH("OK",S82)))</formula>
    </cfRule>
  </conditionalFormatting>
  <conditionalFormatting sqref="W82 AA82">
    <cfRule type="containsText" dxfId="458" priority="403" operator="containsText" text="OK">
      <formula>NOT(ISERROR(SEARCH("OK",W82)))</formula>
    </cfRule>
  </conditionalFormatting>
  <conditionalFormatting sqref="AO82">
    <cfRule type="containsText" dxfId="457" priority="402" operator="containsText" text="OK">
      <formula>NOT(ISERROR(SEARCH("OK",AO82)))</formula>
    </cfRule>
  </conditionalFormatting>
  <conditionalFormatting sqref="S76:V76">
    <cfRule type="containsText" dxfId="456" priority="400" operator="containsText" text="OK">
      <formula>NOT(ISERROR(SEARCH("OK",S76)))</formula>
    </cfRule>
  </conditionalFormatting>
  <conditionalFormatting sqref="S76:V76">
    <cfRule type="containsText" dxfId="455" priority="399" operator="containsText" text="Query">
      <formula>NOT(ISERROR(SEARCH("Query",S76)))</formula>
    </cfRule>
  </conditionalFormatting>
  <conditionalFormatting sqref="S76:V76">
    <cfRule type="cellIs" priority="395" operator="greaterThan">
      <formula>0</formula>
    </cfRule>
    <cfRule type="containsText" dxfId="454" priority="398" operator="containsText" text="OK">
      <formula>NOT(ISERROR(SEARCH("OK",S76)))</formula>
    </cfRule>
  </conditionalFormatting>
  <conditionalFormatting sqref="S76:V76">
    <cfRule type="cellIs" dxfId="453" priority="396" operator="greaterThan">
      <formula>0</formula>
    </cfRule>
    <cfRule type="containsText" dxfId="452" priority="397" operator="containsText" text="OK">
      <formula>NOT(ISERROR(SEARCH("OK",S76)))</formula>
    </cfRule>
  </conditionalFormatting>
  <conditionalFormatting sqref="W76 AA76">
    <cfRule type="containsText" dxfId="451" priority="394" operator="containsText" text="OK">
      <formula>NOT(ISERROR(SEARCH("OK",W76)))</formula>
    </cfRule>
  </conditionalFormatting>
  <conditionalFormatting sqref="AO76">
    <cfRule type="containsText" dxfId="450" priority="393" operator="containsText" text="OK">
      <formula>NOT(ISERROR(SEARCH("OK",AO76)))</formula>
    </cfRule>
  </conditionalFormatting>
  <conditionalFormatting sqref="K64">
    <cfRule type="containsText" dxfId="449" priority="392" operator="containsText" text="OK">
      <formula>NOT(ISERROR(SEARCH("OK",K64)))</formula>
    </cfRule>
  </conditionalFormatting>
  <conditionalFormatting sqref="S64:V64">
    <cfRule type="containsText" dxfId="448" priority="390" operator="containsText" text="Query">
      <formula>NOT(ISERROR(SEARCH("Query",S64)))</formula>
    </cfRule>
  </conditionalFormatting>
  <conditionalFormatting sqref="S64:V64">
    <cfRule type="cellIs" priority="386" operator="greaterThan">
      <formula>0</formula>
    </cfRule>
    <cfRule type="containsText" dxfId="447" priority="389" operator="containsText" text="OK">
      <formula>NOT(ISERROR(SEARCH("OK",S64)))</formula>
    </cfRule>
  </conditionalFormatting>
  <conditionalFormatting sqref="S64:V64">
    <cfRule type="cellIs" dxfId="446" priority="387" operator="greaterThan">
      <formula>0</formula>
    </cfRule>
    <cfRule type="containsText" dxfId="445" priority="388" operator="containsText" text="OK">
      <formula>NOT(ISERROR(SEARCH("OK",S64)))</formula>
    </cfRule>
  </conditionalFormatting>
  <conditionalFormatting sqref="W64 AA64">
    <cfRule type="containsText" dxfId="444" priority="385" operator="containsText" text="OK">
      <formula>NOT(ISERROR(SEARCH("OK",W64)))</formula>
    </cfRule>
  </conditionalFormatting>
  <conditionalFormatting sqref="AO64">
    <cfRule type="containsText" dxfId="443" priority="384" operator="containsText" text="OK">
      <formula>NOT(ISERROR(SEARCH("OK",AO64)))</formula>
    </cfRule>
  </conditionalFormatting>
  <conditionalFormatting sqref="K58">
    <cfRule type="containsText" dxfId="442" priority="383" operator="containsText" text="OK">
      <formula>NOT(ISERROR(SEARCH("OK",K58)))</formula>
    </cfRule>
  </conditionalFormatting>
  <conditionalFormatting sqref="S58:V58">
    <cfRule type="containsText" dxfId="441" priority="382" operator="containsText" text="OK">
      <formula>NOT(ISERROR(SEARCH("OK",S58)))</formula>
    </cfRule>
  </conditionalFormatting>
  <conditionalFormatting sqref="S58:V58">
    <cfRule type="containsText" dxfId="440" priority="381" operator="containsText" text="Query">
      <formula>NOT(ISERROR(SEARCH("Query",S58)))</formula>
    </cfRule>
  </conditionalFormatting>
  <conditionalFormatting sqref="S58:V58">
    <cfRule type="cellIs" priority="377" operator="greaterThan">
      <formula>0</formula>
    </cfRule>
    <cfRule type="containsText" dxfId="439" priority="380" operator="containsText" text="OK">
      <formula>NOT(ISERROR(SEARCH("OK",S58)))</formula>
    </cfRule>
  </conditionalFormatting>
  <conditionalFormatting sqref="S58:V58">
    <cfRule type="cellIs" dxfId="438" priority="378" operator="greaterThan">
      <formula>0</formula>
    </cfRule>
    <cfRule type="containsText" dxfId="437" priority="379" operator="containsText" text="OK">
      <formula>NOT(ISERROR(SEARCH("OK",S58)))</formula>
    </cfRule>
  </conditionalFormatting>
  <conditionalFormatting sqref="AO58">
    <cfRule type="containsText" dxfId="436" priority="375" operator="containsText" text="OK">
      <formula>NOT(ISERROR(SEARCH("OK",AO58)))</formula>
    </cfRule>
  </conditionalFormatting>
  <conditionalFormatting sqref="K52">
    <cfRule type="containsText" dxfId="435" priority="374" operator="containsText" text="OK">
      <formula>NOT(ISERROR(SEARCH("OK",K52)))</formula>
    </cfRule>
  </conditionalFormatting>
  <conditionalFormatting sqref="S52:V52">
    <cfRule type="containsText" dxfId="434" priority="373" operator="containsText" text="OK">
      <formula>NOT(ISERROR(SEARCH("OK",S52)))</formula>
    </cfRule>
  </conditionalFormatting>
  <conditionalFormatting sqref="S52:V52">
    <cfRule type="containsText" dxfId="433" priority="372" operator="containsText" text="Query">
      <formula>NOT(ISERROR(SEARCH("Query",S52)))</formula>
    </cfRule>
  </conditionalFormatting>
  <conditionalFormatting sqref="S52:V52">
    <cfRule type="cellIs" priority="368" operator="greaterThan">
      <formula>0</formula>
    </cfRule>
    <cfRule type="containsText" dxfId="432" priority="371" operator="containsText" text="OK">
      <formula>NOT(ISERROR(SEARCH("OK",S52)))</formula>
    </cfRule>
  </conditionalFormatting>
  <conditionalFormatting sqref="S52:V52">
    <cfRule type="cellIs" dxfId="431" priority="369" operator="greaterThan">
      <formula>0</formula>
    </cfRule>
    <cfRule type="containsText" dxfId="430" priority="370" operator="containsText" text="OK">
      <formula>NOT(ISERROR(SEARCH("OK",S52)))</formula>
    </cfRule>
  </conditionalFormatting>
  <conditionalFormatting sqref="W52 AA52">
    <cfRule type="containsText" dxfId="429" priority="367" operator="containsText" text="OK">
      <formula>NOT(ISERROR(SEARCH("OK",W52)))</formula>
    </cfRule>
  </conditionalFormatting>
  <conditionalFormatting sqref="S46:V46">
    <cfRule type="containsText" dxfId="428" priority="364" operator="containsText" text="OK">
      <formula>NOT(ISERROR(SEARCH("OK",S46)))</formula>
    </cfRule>
  </conditionalFormatting>
  <conditionalFormatting sqref="S46:V46">
    <cfRule type="containsText" dxfId="427" priority="363" operator="containsText" text="Query">
      <formula>NOT(ISERROR(SEARCH("Query",S46)))</formula>
    </cfRule>
  </conditionalFormatting>
  <conditionalFormatting sqref="S46:V46">
    <cfRule type="cellIs" priority="359" operator="greaterThan">
      <formula>0</formula>
    </cfRule>
    <cfRule type="containsText" dxfId="426" priority="362" operator="containsText" text="OK">
      <formula>NOT(ISERROR(SEARCH("OK",S46)))</formula>
    </cfRule>
  </conditionalFormatting>
  <conditionalFormatting sqref="S46:V46">
    <cfRule type="cellIs" dxfId="425" priority="360" operator="greaterThan">
      <formula>0</formula>
    </cfRule>
    <cfRule type="containsText" dxfId="424" priority="361" operator="containsText" text="OK">
      <formula>NOT(ISERROR(SEARCH("OK",S46)))</formula>
    </cfRule>
  </conditionalFormatting>
  <conditionalFormatting sqref="W46 AA46">
    <cfRule type="containsText" dxfId="423" priority="358" operator="containsText" text="OK">
      <formula>NOT(ISERROR(SEARCH("OK",W46)))</formula>
    </cfRule>
  </conditionalFormatting>
  <conditionalFormatting sqref="AO46">
    <cfRule type="containsText" dxfId="422" priority="357" operator="containsText" text="OK">
      <formula>NOT(ISERROR(SEARCH("OK",AO46)))</formula>
    </cfRule>
  </conditionalFormatting>
  <conditionalFormatting sqref="K40">
    <cfRule type="containsText" dxfId="421" priority="356" operator="containsText" text="OK">
      <formula>NOT(ISERROR(SEARCH("OK",K40)))</formula>
    </cfRule>
  </conditionalFormatting>
  <conditionalFormatting sqref="S40:V40">
    <cfRule type="containsText" dxfId="420" priority="354" operator="containsText" text="Query">
      <formula>NOT(ISERROR(SEARCH("Query",S40)))</formula>
    </cfRule>
  </conditionalFormatting>
  <conditionalFormatting sqref="S40:V40">
    <cfRule type="cellIs" priority="350" operator="greaterThan">
      <formula>0</formula>
    </cfRule>
    <cfRule type="containsText" dxfId="419" priority="353" operator="containsText" text="OK">
      <formula>NOT(ISERROR(SEARCH("OK",S40)))</formula>
    </cfRule>
  </conditionalFormatting>
  <conditionalFormatting sqref="S40:V40">
    <cfRule type="cellIs" dxfId="418" priority="351" operator="greaterThan">
      <formula>0</formula>
    </cfRule>
    <cfRule type="containsText" dxfId="417" priority="352" operator="containsText" text="OK">
      <formula>NOT(ISERROR(SEARCH("OK",S40)))</formula>
    </cfRule>
  </conditionalFormatting>
  <conditionalFormatting sqref="W40 AA40">
    <cfRule type="containsText" dxfId="416" priority="349" operator="containsText" text="OK">
      <formula>NOT(ISERROR(SEARCH("OK",W40)))</formula>
    </cfRule>
  </conditionalFormatting>
  <conditionalFormatting sqref="AK67">
    <cfRule type="cellIs" dxfId="415" priority="285" operator="equal">
      <formula>FALSE</formula>
    </cfRule>
  </conditionalFormatting>
  <conditionalFormatting sqref="AO40">
    <cfRule type="containsText" dxfId="414" priority="348" operator="containsText" text="OK">
      <formula>NOT(ISERROR(SEARCH("OK",AO40)))</formula>
    </cfRule>
  </conditionalFormatting>
  <conditionalFormatting sqref="K34">
    <cfRule type="containsText" dxfId="413" priority="347" operator="containsText" text="OK">
      <formula>NOT(ISERROR(SEARCH("OK",K34)))</formula>
    </cfRule>
  </conditionalFormatting>
  <conditionalFormatting sqref="S34:V34">
    <cfRule type="containsText" dxfId="412" priority="346" operator="containsText" text="OK">
      <formula>NOT(ISERROR(SEARCH("OK",S34)))</formula>
    </cfRule>
  </conditionalFormatting>
  <conditionalFormatting sqref="S34:V34">
    <cfRule type="containsText" dxfId="411" priority="345" operator="containsText" text="Query">
      <formula>NOT(ISERROR(SEARCH("Query",S34)))</formula>
    </cfRule>
  </conditionalFormatting>
  <conditionalFormatting sqref="S34:V34">
    <cfRule type="cellIs" priority="341" operator="greaterThan">
      <formula>0</formula>
    </cfRule>
    <cfRule type="containsText" dxfId="410" priority="344" operator="containsText" text="OK">
      <formula>NOT(ISERROR(SEARCH("OK",S34)))</formula>
    </cfRule>
  </conditionalFormatting>
  <conditionalFormatting sqref="S34:V34">
    <cfRule type="cellIs" dxfId="409" priority="342" operator="greaterThan">
      <formula>0</formula>
    </cfRule>
    <cfRule type="containsText" dxfId="408" priority="343" operator="containsText" text="OK">
      <formula>NOT(ISERROR(SEARCH("OK",S34)))</formula>
    </cfRule>
  </conditionalFormatting>
  <conditionalFormatting sqref="W34 AA34">
    <cfRule type="containsText" dxfId="407" priority="340" operator="containsText" text="OK">
      <formula>NOT(ISERROR(SEARCH("OK",W34)))</formula>
    </cfRule>
  </conditionalFormatting>
  <conditionalFormatting sqref="AO34">
    <cfRule type="containsText" dxfId="406" priority="339" operator="containsText" text="OK">
      <formula>NOT(ISERROR(SEARCH("OK",AO34)))</formula>
    </cfRule>
  </conditionalFormatting>
  <conditionalFormatting sqref="K28">
    <cfRule type="containsText" dxfId="405" priority="338" operator="containsText" text="OK">
      <formula>NOT(ISERROR(SEARCH("OK",K28)))</formula>
    </cfRule>
  </conditionalFormatting>
  <conditionalFormatting sqref="S28:V28">
    <cfRule type="containsText" dxfId="404" priority="337" operator="containsText" text="OK">
      <formula>NOT(ISERROR(SEARCH("OK",S28)))</formula>
    </cfRule>
  </conditionalFormatting>
  <conditionalFormatting sqref="S28:V28">
    <cfRule type="containsText" dxfId="403" priority="336" operator="containsText" text="Query">
      <formula>NOT(ISERROR(SEARCH("Query",S28)))</formula>
    </cfRule>
  </conditionalFormatting>
  <conditionalFormatting sqref="S28:V28">
    <cfRule type="cellIs" priority="332" operator="greaterThan">
      <formula>0</formula>
    </cfRule>
    <cfRule type="containsText" dxfId="402" priority="335" operator="containsText" text="OK">
      <formula>NOT(ISERROR(SEARCH("OK",S28)))</formula>
    </cfRule>
  </conditionalFormatting>
  <conditionalFormatting sqref="S28:V28">
    <cfRule type="cellIs" dxfId="401" priority="333" operator="greaterThan">
      <formula>0</formula>
    </cfRule>
    <cfRule type="containsText" dxfId="400" priority="334" operator="containsText" text="OK">
      <formula>NOT(ISERROR(SEARCH("OK",S28)))</formula>
    </cfRule>
  </conditionalFormatting>
  <conditionalFormatting sqref="AK26:AK28">
    <cfRule type="cellIs" dxfId="399" priority="298" operator="equal">
      <formula>FALSE</formula>
    </cfRule>
  </conditionalFormatting>
  <conditionalFormatting sqref="AO28">
    <cfRule type="containsText" dxfId="398" priority="330" operator="containsText" text="OK">
      <formula>NOT(ISERROR(SEARCH("OK",AO28)))</formula>
    </cfRule>
  </conditionalFormatting>
  <conditionalFormatting sqref="K22">
    <cfRule type="containsText" dxfId="397" priority="329" operator="containsText" text="OK">
      <formula>NOT(ISERROR(SEARCH("OK",K22)))</formula>
    </cfRule>
  </conditionalFormatting>
  <conditionalFormatting sqref="S22:V22">
    <cfRule type="containsText" dxfId="396" priority="328" operator="containsText" text="OK">
      <formula>NOT(ISERROR(SEARCH("OK",S22)))</formula>
    </cfRule>
  </conditionalFormatting>
  <conditionalFormatting sqref="S22:V22">
    <cfRule type="containsText" dxfId="395" priority="327" operator="containsText" text="Query">
      <formula>NOT(ISERROR(SEARCH("Query",S22)))</formula>
    </cfRule>
  </conditionalFormatting>
  <conditionalFormatting sqref="S22:V22">
    <cfRule type="cellIs" priority="323" operator="greaterThan">
      <formula>0</formula>
    </cfRule>
    <cfRule type="containsText" dxfId="394" priority="326" operator="containsText" text="OK">
      <formula>NOT(ISERROR(SEARCH("OK",S22)))</formula>
    </cfRule>
  </conditionalFormatting>
  <conditionalFormatting sqref="S22:V22">
    <cfRule type="cellIs" dxfId="393" priority="324" operator="greaterThan">
      <formula>0</formula>
    </cfRule>
    <cfRule type="containsText" dxfId="392" priority="325" operator="containsText" text="OK">
      <formula>NOT(ISERROR(SEARCH("OK",S22)))</formula>
    </cfRule>
  </conditionalFormatting>
  <conditionalFormatting sqref="W22 AA22">
    <cfRule type="containsText" dxfId="391" priority="322" operator="containsText" text="OK">
      <formula>NOT(ISERROR(SEARCH("OK",W22)))</formula>
    </cfRule>
  </conditionalFormatting>
  <conditionalFormatting sqref="AO22">
    <cfRule type="containsText" dxfId="390" priority="321" operator="containsText" text="OK">
      <formula>NOT(ISERROR(SEARCH("OK",AO22)))</formula>
    </cfRule>
  </conditionalFormatting>
  <conditionalFormatting sqref="S16:V16">
    <cfRule type="containsText" dxfId="389" priority="319" operator="containsText" text="OK">
      <formula>NOT(ISERROR(SEARCH("OK",S16)))</formula>
    </cfRule>
  </conditionalFormatting>
  <conditionalFormatting sqref="S16:V16">
    <cfRule type="containsText" dxfId="388" priority="318" operator="containsText" text="Query">
      <formula>NOT(ISERROR(SEARCH("Query",S16)))</formula>
    </cfRule>
  </conditionalFormatting>
  <conditionalFormatting sqref="S16:V16">
    <cfRule type="cellIs" priority="314" operator="greaterThan">
      <formula>0</formula>
    </cfRule>
    <cfRule type="containsText" dxfId="387" priority="317" operator="containsText" text="OK">
      <formula>NOT(ISERROR(SEARCH("OK",S16)))</formula>
    </cfRule>
  </conditionalFormatting>
  <conditionalFormatting sqref="S16:V16">
    <cfRule type="cellIs" dxfId="386" priority="315" operator="greaterThan">
      <formula>0</formula>
    </cfRule>
    <cfRule type="containsText" dxfId="385" priority="316" operator="containsText" text="OK">
      <formula>NOT(ISERROR(SEARCH("OK",S16)))</formula>
    </cfRule>
  </conditionalFormatting>
  <conditionalFormatting sqref="W16 Y16:AA16">
    <cfRule type="containsText" dxfId="384" priority="313" operator="containsText" text="OK">
      <formula>NOT(ISERROR(SEARCH("OK",W16)))</formula>
    </cfRule>
  </conditionalFormatting>
  <conditionalFormatting sqref="AK104:AK106">
    <cfRule type="cellIs" dxfId="383" priority="272" operator="equal">
      <formula>FALSE</formula>
    </cfRule>
  </conditionalFormatting>
  <conditionalFormatting sqref="AO16">
    <cfRule type="containsText" dxfId="382" priority="312" operator="containsText" text="OK">
      <formula>NOT(ISERROR(SEARCH("OK",AO16)))</formula>
    </cfRule>
  </conditionalFormatting>
  <conditionalFormatting sqref="K10">
    <cfRule type="cellIs" dxfId="381" priority="310" operator="equal">
      <formula>1</formula>
    </cfRule>
  </conditionalFormatting>
  <conditionalFormatting sqref="K70">
    <cfRule type="containsText" dxfId="380" priority="309" operator="containsText" text="OK">
      <formula>NOT(ISERROR(SEARCH("OK",K70)))</formula>
    </cfRule>
  </conditionalFormatting>
  <conditionalFormatting sqref="K70">
    <cfRule type="cellIs" dxfId="379" priority="308" operator="equal">
      <formula>1</formula>
    </cfRule>
  </conditionalFormatting>
  <conditionalFormatting sqref="AK132:AL134">
    <cfRule type="cellIs" dxfId="378" priority="306" operator="equal">
      <formula>FALSE</formula>
    </cfRule>
  </conditionalFormatting>
  <conditionalFormatting sqref="AK135:AL135">
    <cfRule type="cellIs" dxfId="377" priority="307" operator="equal">
      <formula>FALSE</formula>
    </cfRule>
  </conditionalFormatting>
  <conditionalFormatting sqref="AK136:AL136">
    <cfRule type="cellIs" dxfId="376" priority="305" operator="equal">
      <formula>FALSE</formula>
    </cfRule>
  </conditionalFormatting>
  <conditionalFormatting sqref="AK122:AK124">
    <cfRule type="cellIs" dxfId="375" priority="266" operator="equal">
      <formula>FALSE</formula>
    </cfRule>
  </conditionalFormatting>
  <conditionalFormatting sqref="AK8:AL10">
    <cfRule type="cellIs" dxfId="374" priority="304" operator="equal">
      <formula>FALSE</formula>
    </cfRule>
  </conditionalFormatting>
  <conditionalFormatting sqref="AK13">
    <cfRule type="cellIs" dxfId="373" priority="303" operator="equal">
      <formula>FALSE</formula>
    </cfRule>
  </conditionalFormatting>
  <conditionalFormatting sqref="AK14:AK16">
    <cfRule type="cellIs" dxfId="372" priority="302" operator="equal">
      <formula>FALSE</formula>
    </cfRule>
  </conditionalFormatting>
  <conditionalFormatting sqref="AK19">
    <cfRule type="cellIs" dxfId="371" priority="301" operator="equal">
      <formula>FALSE</formula>
    </cfRule>
  </conditionalFormatting>
  <conditionalFormatting sqref="AK20:AK22">
    <cfRule type="cellIs" dxfId="370" priority="300" operator="equal">
      <formula>FALSE</formula>
    </cfRule>
  </conditionalFormatting>
  <conditionalFormatting sqref="AK25">
    <cfRule type="cellIs" dxfId="369" priority="299" operator="equal">
      <formula>FALSE</formula>
    </cfRule>
  </conditionalFormatting>
  <conditionalFormatting sqref="AK31">
    <cfRule type="cellIs" dxfId="368" priority="297" operator="equal">
      <formula>FALSE</formula>
    </cfRule>
  </conditionalFormatting>
  <conditionalFormatting sqref="AK32:AK34">
    <cfRule type="cellIs" dxfId="367" priority="296" operator="equal">
      <formula>FALSE</formula>
    </cfRule>
  </conditionalFormatting>
  <conditionalFormatting sqref="AK37">
    <cfRule type="cellIs" dxfId="366" priority="295" operator="equal">
      <formula>FALSE</formula>
    </cfRule>
  </conditionalFormatting>
  <conditionalFormatting sqref="AK38:AK40">
    <cfRule type="cellIs" dxfId="365" priority="294" operator="equal">
      <formula>FALSE</formula>
    </cfRule>
  </conditionalFormatting>
  <conditionalFormatting sqref="AK43">
    <cfRule type="cellIs" dxfId="364" priority="293" operator="equal">
      <formula>FALSE</formula>
    </cfRule>
  </conditionalFormatting>
  <conditionalFormatting sqref="AK44:AK46">
    <cfRule type="cellIs" dxfId="363" priority="292" operator="equal">
      <formula>FALSE</formula>
    </cfRule>
  </conditionalFormatting>
  <conditionalFormatting sqref="AK49">
    <cfRule type="cellIs" dxfId="362" priority="291" operator="equal">
      <formula>FALSE</formula>
    </cfRule>
  </conditionalFormatting>
  <conditionalFormatting sqref="AK50:AK52">
    <cfRule type="cellIs" dxfId="361" priority="290" operator="equal">
      <formula>FALSE</formula>
    </cfRule>
  </conditionalFormatting>
  <conditionalFormatting sqref="AK55">
    <cfRule type="cellIs" dxfId="360" priority="289" operator="equal">
      <formula>FALSE</formula>
    </cfRule>
  </conditionalFormatting>
  <conditionalFormatting sqref="AK56:AK58">
    <cfRule type="cellIs" dxfId="359" priority="288" operator="equal">
      <formula>FALSE</formula>
    </cfRule>
  </conditionalFormatting>
  <conditionalFormatting sqref="AK61">
    <cfRule type="cellIs" dxfId="358" priority="287" operator="equal">
      <formula>FALSE</formula>
    </cfRule>
  </conditionalFormatting>
  <conditionalFormatting sqref="AK62:AK64">
    <cfRule type="cellIs" dxfId="357" priority="286" operator="equal">
      <formula>FALSE</formula>
    </cfRule>
  </conditionalFormatting>
  <conditionalFormatting sqref="AK68:AK70">
    <cfRule type="cellIs" dxfId="356" priority="284" operator="equal">
      <formula>FALSE</formula>
    </cfRule>
  </conditionalFormatting>
  <conditionalFormatting sqref="AK73">
    <cfRule type="cellIs" dxfId="355" priority="283" operator="equal">
      <formula>FALSE</formula>
    </cfRule>
  </conditionalFormatting>
  <conditionalFormatting sqref="AK74:AK76">
    <cfRule type="cellIs" dxfId="354" priority="282" operator="equal">
      <formula>FALSE</formula>
    </cfRule>
  </conditionalFormatting>
  <conditionalFormatting sqref="AK79">
    <cfRule type="cellIs" dxfId="353" priority="281" operator="equal">
      <formula>FALSE</formula>
    </cfRule>
  </conditionalFormatting>
  <conditionalFormatting sqref="AK80:AK82">
    <cfRule type="cellIs" dxfId="352" priority="280" operator="equal">
      <formula>FALSE</formula>
    </cfRule>
  </conditionalFormatting>
  <conditionalFormatting sqref="AK85">
    <cfRule type="cellIs" dxfId="351" priority="279" operator="equal">
      <formula>FALSE</formula>
    </cfRule>
  </conditionalFormatting>
  <conditionalFormatting sqref="AK86:AK88">
    <cfRule type="cellIs" dxfId="350" priority="278" operator="equal">
      <formula>FALSE</formula>
    </cfRule>
  </conditionalFormatting>
  <conditionalFormatting sqref="AK91">
    <cfRule type="cellIs" dxfId="349" priority="277" operator="equal">
      <formula>FALSE</formula>
    </cfRule>
  </conditionalFormatting>
  <conditionalFormatting sqref="AK92:AK94">
    <cfRule type="cellIs" dxfId="348" priority="276" operator="equal">
      <formula>FALSE</formula>
    </cfRule>
  </conditionalFormatting>
  <conditionalFormatting sqref="AK97">
    <cfRule type="cellIs" dxfId="347" priority="275" operator="equal">
      <formula>FALSE</formula>
    </cfRule>
  </conditionalFormatting>
  <conditionalFormatting sqref="AK98:AK100">
    <cfRule type="cellIs" dxfId="346" priority="274" operator="equal">
      <formula>FALSE</formula>
    </cfRule>
  </conditionalFormatting>
  <conditionalFormatting sqref="AK103">
    <cfRule type="cellIs" dxfId="345" priority="273" operator="equal">
      <formula>FALSE</formula>
    </cfRule>
  </conditionalFormatting>
  <conditionalFormatting sqref="AK109">
    <cfRule type="cellIs" dxfId="344" priority="271" operator="equal">
      <formula>FALSE</formula>
    </cfRule>
  </conditionalFormatting>
  <conditionalFormatting sqref="AK110:AK112">
    <cfRule type="cellIs" dxfId="343" priority="270" operator="equal">
      <formula>FALSE</formula>
    </cfRule>
  </conditionalFormatting>
  <conditionalFormatting sqref="AK115">
    <cfRule type="cellIs" dxfId="342" priority="269" operator="equal">
      <formula>FALSE</formula>
    </cfRule>
  </conditionalFormatting>
  <conditionalFormatting sqref="AK116:AK118">
    <cfRule type="cellIs" dxfId="341" priority="268" operator="equal">
      <formula>FALSE</formula>
    </cfRule>
  </conditionalFormatting>
  <conditionalFormatting sqref="AK121">
    <cfRule type="cellIs" dxfId="340" priority="267" operator="equal">
      <formula>FALSE</formula>
    </cfRule>
  </conditionalFormatting>
  <conditionalFormatting sqref="AE7:AE10">
    <cfRule type="containsText" dxfId="339" priority="265" operator="containsText" text="&gt;">
      <formula>NOT(ISERROR(SEARCH("&gt;",AE7)))</formula>
    </cfRule>
  </conditionalFormatting>
  <conditionalFormatting sqref="W10 AE10 AG10 AA10">
    <cfRule type="containsText" dxfId="338" priority="264" operator="containsText" text="OK">
      <formula>NOT(ISERROR(SEARCH("OK",W10)))</formula>
    </cfRule>
  </conditionalFormatting>
  <conditionalFormatting sqref="AE124">
    <cfRule type="containsText" dxfId="337" priority="226" operator="containsText" text="OK">
      <formula>NOT(ISERROR(SEARCH("OK",AE124)))</formula>
    </cfRule>
  </conditionalFormatting>
  <conditionalFormatting sqref="AE14:AF16 AE13">
    <cfRule type="containsText" dxfId="336" priority="263" operator="containsText" text="&gt;">
      <formula>NOT(ISERROR(SEARCH("&gt;",AE13)))</formula>
    </cfRule>
  </conditionalFormatting>
  <conditionalFormatting sqref="AE16:AF16">
    <cfRule type="containsText" dxfId="335" priority="262" operator="containsText" text="OK">
      <formula>NOT(ISERROR(SEARCH("OK",AE16)))</formula>
    </cfRule>
  </conditionalFormatting>
  <conditionalFormatting sqref="AE19:AE22">
    <cfRule type="containsText" dxfId="334" priority="261" operator="containsText" text="&gt;">
      <formula>NOT(ISERROR(SEARCH("&gt;",AE19)))</formula>
    </cfRule>
  </conditionalFormatting>
  <conditionalFormatting sqref="AE22">
    <cfRule type="containsText" dxfId="333" priority="260" operator="containsText" text="OK">
      <formula>NOT(ISERROR(SEARCH("OK",AE22)))</formula>
    </cfRule>
  </conditionalFormatting>
  <conditionalFormatting sqref="AE25:AE28">
    <cfRule type="containsText" dxfId="332" priority="259" operator="containsText" text="&gt;">
      <formula>NOT(ISERROR(SEARCH("&gt;",AE25)))</formula>
    </cfRule>
  </conditionalFormatting>
  <conditionalFormatting sqref="AE28">
    <cfRule type="containsText" dxfId="331" priority="258" operator="containsText" text="OK">
      <formula>NOT(ISERROR(SEARCH("OK",AE28)))</formula>
    </cfRule>
  </conditionalFormatting>
  <conditionalFormatting sqref="AE31:AE34">
    <cfRule type="containsText" dxfId="330" priority="257" operator="containsText" text="&gt;">
      <formula>NOT(ISERROR(SEARCH("&gt;",AE31)))</formula>
    </cfRule>
  </conditionalFormatting>
  <conditionalFormatting sqref="AE34">
    <cfRule type="containsText" dxfId="329" priority="256" operator="containsText" text="OK">
      <formula>NOT(ISERROR(SEARCH("OK",AE34)))</formula>
    </cfRule>
  </conditionalFormatting>
  <conditionalFormatting sqref="AE37:AE40">
    <cfRule type="containsText" dxfId="328" priority="255" operator="containsText" text="&gt;">
      <formula>NOT(ISERROR(SEARCH("&gt;",AE37)))</formula>
    </cfRule>
  </conditionalFormatting>
  <conditionalFormatting sqref="AE40">
    <cfRule type="containsText" dxfId="327" priority="254" operator="containsText" text="OK">
      <formula>NOT(ISERROR(SEARCH("OK",AE40)))</formula>
    </cfRule>
  </conditionalFormatting>
  <conditionalFormatting sqref="AE43:AE46">
    <cfRule type="containsText" dxfId="326" priority="253" operator="containsText" text="&gt;">
      <formula>NOT(ISERROR(SEARCH("&gt;",AE43)))</formula>
    </cfRule>
  </conditionalFormatting>
  <conditionalFormatting sqref="AE46">
    <cfRule type="containsText" dxfId="325" priority="252" operator="containsText" text="OK">
      <formula>NOT(ISERROR(SEARCH("OK",AE46)))</formula>
    </cfRule>
  </conditionalFormatting>
  <conditionalFormatting sqref="AE49:AE52">
    <cfRule type="containsText" dxfId="324" priority="251" operator="containsText" text="&gt;">
      <formula>NOT(ISERROR(SEARCH("&gt;",AE49)))</formula>
    </cfRule>
  </conditionalFormatting>
  <conditionalFormatting sqref="AE52">
    <cfRule type="containsText" dxfId="323" priority="250" operator="containsText" text="OK">
      <formula>NOT(ISERROR(SEARCH("OK",AE52)))</formula>
    </cfRule>
  </conditionalFormatting>
  <conditionalFormatting sqref="AE55:AE58">
    <cfRule type="containsText" dxfId="322" priority="249" operator="containsText" text="&gt;">
      <formula>NOT(ISERROR(SEARCH("&gt;",AE55)))</formula>
    </cfRule>
  </conditionalFormatting>
  <conditionalFormatting sqref="AE58">
    <cfRule type="containsText" dxfId="321" priority="248" operator="containsText" text="OK">
      <formula>NOT(ISERROR(SEARCH("OK",AE58)))</formula>
    </cfRule>
  </conditionalFormatting>
  <conditionalFormatting sqref="AE61:AE64">
    <cfRule type="containsText" dxfId="320" priority="247" operator="containsText" text="&gt;">
      <formula>NOT(ISERROR(SEARCH("&gt;",AE61)))</formula>
    </cfRule>
  </conditionalFormatting>
  <conditionalFormatting sqref="AE64">
    <cfRule type="containsText" dxfId="319" priority="246" operator="containsText" text="OK">
      <formula>NOT(ISERROR(SEARCH("OK",AE64)))</formula>
    </cfRule>
  </conditionalFormatting>
  <conditionalFormatting sqref="AE67:AE70">
    <cfRule type="containsText" dxfId="318" priority="245" operator="containsText" text="&gt;">
      <formula>NOT(ISERROR(SEARCH("&gt;",AE67)))</formula>
    </cfRule>
  </conditionalFormatting>
  <conditionalFormatting sqref="AE70">
    <cfRule type="containsText" dxfId="317" priority="244" operator="containsText" text="OK">
      <formula>NOT(ISERROR(SEARCH("OK",AE70)))</formula>
    </cfRule>
  </conditionalFormatting>
  <conditionalFormatting sqref="AE73:AE76">
    <cfRule type="containsText" dxfId="316" priority="243" operator="containsText" text="&gt;">
      <formula>NOT(ISERROR(SEARCH("&gt;",AE73)))</formula>
    </cfRule>
  </conditionalFormatting>
  <conditionalFormatting sqref="AE76">
    <cfRule type="containsText" dxfId="315" priority="242" operator="containsText" text="OK">
      <formula>NOT(ISERROR(SEARCH("OK",AE76)))</formula>
    </cfRule>
  </conditionalFormatting>
  <conditionalFormatting sqref="AE79:AE82">
    <cfRule type="containsText" dxfId="314" priority="241" operator="containsText" text="&gt;">
      <formula>NOT(ISERROR(SEARCH("&gt;",AE79)))</formula>
    </cfRule>
  </conditionalFormatting>
  <conditionalFormatting sqref="AE82">
    <cfRule type="containsText" dxfId="313" priority="240" operator="containsText" text="OK">
      <formula>NOT(ISERROR(SEARCH("OK",AE82)))</formula>
    </cfRule>
  </conditionalFormatting>
  <conditionalFormatting sqref="AE85:AE88">
    <cfRule type="containsText" dxfId="312" priority="239" operator="containsText" text="&gt;">
      <formula>NOT(ISERROR(SEARCH("&gt;",AE85)))</formula>
    </cfRule>
  </conditionalFormatting>
  <conditionalFormatting sqref="AE88">
    <cfRule type="containsText" dxfId="311" priority="238" operator="containsText" text="OK">
      <formula>NOT(ISERROR(SEARCH("OK",AE88)))</formula>
    </cfRule>
  </conditionalFormatting>
  <conditionalFormatting sqref="AE91:AE94">
    <cfRule type="containsText" dxfId="310" priority="237" operator="containsText" text="&gt;">
      <formula>NOT(ISERROR(SEARCH("&gt;",AE91)))</formula>
    </cfRule>
  </conditionalFormatting>
  <conditionalFormatting sqref="AE94">
    <cfRule type="containsText" dxfId="309" priority="236" operator="containsText" text="OK">
      <formula>NOT(ISERROR(SEARCH("OK",AE94)))</formula>
    </cfRule>
  </conditionalFormatting>
  <conditionalFormatting sqref="AE97:AE100">
    <cfRule type="containsText" dxfId="308" priority="235" operator="containsText" text="&gt;">
      <formula>NOT(ISERROR(SEARCH("&gt;",AE97)))</formula>
    </cfRule>
  </conditionalFormatting>
  <conditionalFormatting sqref="AE100">
    <cfRule type="containsText" dxfId="307" priority="234" operator="containsText" text="OK">
      <formula>NOT(ISERROR(SEARCH("OK",AE100)))</formula>
    </cfRule>
  </conditionalFormatting>
  <conditionalFormatting sqref="AE103:AE106">
    <cfRule type="containsText" dxfId="306" priority="233" operator="containsText" text="&gt;">
      <formula>NOT(ISERROR(SEARCH("&gt;",AE103)))</formula>
    </cfRule>
  </conditionalFormatting>
  <conditionalFormatting sqref="AE106">
    <cfRule type="containsText" dxfId="305" priority="232" operator="containsText" text="OK">
      <formula>NOT(ISERROR(SEARCH("OK",AE106)))</formula>
    </cfRule>
  </conditionalFormatting>
  <conditionalFormatting sqref="AE109:AE112">
    <cfRule type="containsText" dxfId="304" priority="231" operator="containsText" text="&gt;">
      <formula>NOT(ISERROR(SEARCH("&gt;",AE109)))</formula>
    </cfRule>
  </conditionalFormatting>
  <conditionalFormatting sqref="AE112">
    <cfRule type="containsText" dxfId="303" priority="230" operator="containsText" text="OK">
      <formula>NOT(ISERROR(SEARCH("OK",AE112)))</formula>
    </cfRule>
  </conditionalFormatting>
  <conditionalFormatting sqref="AE115:AE118">
    <cfRule type="containsText" dxfId="302" priority="229" operator="containsText" text="&gt;">
      <formula>NOT(ISERROR(SEARCH("&gt;",AE115)))</formula>
    </cfRule>
  </conditionalFormatting>
  <conditionalFormatting sqref="AE118">
    <cfRule type="containsText" dxfId="301" priority="228" operator="containsText" text="OK">
      <formula>NOT(ISERROR(SEARCH("OK",AE118)))</formula>
    </cfRule>
  </conditionalFormatting>
  <conditionalFormatting sqref="AE121:AE124">
    <cfRule type="containsText" dxfId="300" priority="227" operator="containsText" text="&gt;">
      <formula>NOT(ISERROR(SEARCH("&gt;",AE121)))</formula>
    </cfRule>
  </conditionalFormatting>
  <conditionalFormatting sqref="AF26:AF28">
    <cfRule type="containsText" dxfId="299" priority="225" operator="containsText" text="&gt;">
      <formula>NOT(ISERROR(SEARCH("&gt;",AF26)))</formula>
    </cfRule>
  </conditionalFormatting>
  <conditionalFormatting sqref="AF28">
    <cfRule type="containsText" dxfId="298" priority="224" operator="containsText" text="OK">
      <formula>NOT(ISERROR(SEARCH("OK",AF28)))</formula>
    </cfRule>
  </conditionalFormatting>
  <conditionalFormatting sqref="AF32:AF34">
    <cfRule type="containsText" dxfId="297" priority="223" operator="containsText" text="&gt;">
      <formula>NOT(ISERROR(SEARCH("&gt;",AF32)))</formula>
    </cfRule>
  </conditionalFormatting>
  <conditionalFormatting sqref="AF34">
    <cfRule type="containsText" dxfId="296" priority="222" operator="containsText" text="OK">
      <formula>NOT(ISERROR(SEARCH("OK",AF34)))</formula>
    </cfRule>
  </conditionalFormatting>
  <conditionalFormatting sqref="AF38:AF40">
    <cfRule type="containsText" dxfId="295" priority="221" operator="containsText" text="&gt;">
      <formula>NOT(ISERROR(SEARCH("&gt;",AF38)))</formula>
    </cfRule>
  </conditionalFormatting>
  <conditionalFormatting sqref="AF40">
    <cfRule type="containsText" dxfId="294" priority="220" operator="containsText" text="OK">
      <formula>NOT(ISERROR(SEARCH("OK",AF40)))</formula>
    </cfRule>
  </conditionalFormatting>
  <conditionalFormatting sqref="AF44:AF46">
    <cfRule type="containsText" dxfId="293" priority="219" operator="containsText" text="&gt;">
      <formula>NOT(ISERROR(SEARCH("&gt;",AF44)))</formula>
    </cfRule>
  </conditionalFormatting>
  <conditionalFormatting sqref="AF46">
    <cfRule type="containsText" dxfId="292" priority="218" operator="containsText" text="OK">
      <formula>NOT(ISERROR(SEARCH("OK",AF46)))</formula>
    </cfRule>
  </conditionalFormatting>
  <conditionalFormatting sqref="AF50:AF52">
    <cfRule type="containsText" dxfId="291" priority="217" operator="containsText" text="&gt;">
      <formula>NOT(ISERROR(SEARCH("&gt;",AF50)))</formula>
    </cfRule>
  </conditionalFormatting>
  <conditionalFormatting sqref="AF52">
    <cfRule type="containsText" dxfId="290" priority="216" operator="containsText" text="OK">
      <formula>NOT(ISERROR(SEARCH("OK",AF52)))</formula>
    </cfRule>
  </conditionalFormatting>
  <conditionalFormatting sqref="AF56:AF58">
    <cfRule type="containsText" dxfId="289" priority="215" operator="containsText" text="&gt;">
      <formula>NOT(ISERROR(SEARCH("&gt;",AF56)))</formula>
    </cfRule>
  </conditionalFormatting>
  <conditionalFormatting sqref="AF58">
    <cfRule type="containsText" dxfId="288" priority="214" operator="containsText" text="OK">
      <formula>NOT(ISERROR(SEARCH("OK",AF58)))</formula>
    </cfRule>
  </conditionalFormatting>
  <conditionalFormatting sqref="AF62:AF64">
    <cfRule type="containsText" dxfId="287" priority="213" operator="containsText" text="&gt;">
      <formula>NOT(ISERROR(SEARCH("&gt;",AF62)))</formula>
    </cfRule>
  </conditionalFormatting>
  <conditionalFormatting sqref="AF64">
    <cfRule type="containsText" dxfId="286" priority="212" operator="containsText" text="OK">
      <formula>NOT(ISERROR(SEARCH("OK",AF64)))</formula>
    </cfRule>
  </conditionalFormatting>
  <conditionalFormatting sqref="AH7:AH10">
    <cfRule type="containsText" dxfId="285" priority="211" operator="containsText" text="&gt;">
      <formula>NOT(ISERROR(SEARCH("&gt;",AH7)))</formula>
    </cfRule>
  </conditionalFormatting>
  <conditionalFormatting sqref="AH10">
    <cfRule type="containsText" dxfId="284" priority="210" operator="containsText" text="OK">
      <formula>NOT(ISERROR(SEARCH("OK",AH10)))</formula>
    </cfRule>
  </conditionalFormatting>
  <conditionalFormatting sqref="AH19:AH22">
    <cfRule type="containsText" dxfId="283" priority="207" operator="containsText" text="&gt;">
      <formula>NOT(ISERROR(SEARCH("&gt;",AH19)))</formula>
    </cfRule>
  </conditionalFormatting>
  <conditionalFormatting sqref="AH22">
    <cfRule type="containsText" dxfId="282" priority="206" operator="containsText" text="OK">
      <formula>NOT(ISERROR(SEARCH("OK",AH22)))</formula>
    </cfRule>
  </conditionalFormatting>
  <conditionalFormatting sqref="AH25:AH28">
    <cfRule type="containsText" dxfId="281" priority="205" operator="containsText" text="&gt;">
      <formula>NOT(ISERROR(SEARCH("&gt;",AH25)))</formula>
    </cfRule>
  </conditionalFormatting>
  <conditionalFormatting sqref="AH28">
    <cfRule type="containsText" dxfId="280" priority="204" operator="containsText" text="OK">
      <formula>NOT(ISERROR(SEARCH("OK",AH28)))</formula>
    </cfRule>
  </conditionalFormatting>
  <conditionalFormatting sqref="AH31:AH34">
    <cfRule type="containsText" dxfId="279" priority="203" operator="containsText" text="&gt;">
      <formula>NOT(ISERROR(SEARCH("&gt;",AH31)))</formula>
    </cfRule>
  </conditionalFormatting>
  <conditionalFormatting sqref="AH34">
    <cfRule type="containsText" dxfId="278" priority="202" operator="containsText" text="OK">
      <formula>NOT(ISERROR(SEARCH("OK",AH34)))</formula>
    </cfRule>
  </conditionalFormatting>
  <conditionalFormatting sqref="AH37:AH40">
    <cfRule type="containsText" dxfId="277" priority="201" operator="containsText" text="&gt;">
      <formula>NOT(ISERROR(SEARCH("&gt;",AH37)))</formula>
    </cfRule>
  </conditionalFormatting>
  <conditionalFormatting sqref="AH40">
    <cfRule type="containsText" dxfId="276" priority="200" operator="containsText" text="OK">
      <formula>NOT(ISERROR(SEARCH("OK",AH40)))</formula>
    </cfRule>
  </conditionalFormatting>
  <conditionalFormatting sqref="AH43:AH46">
    <cfRule type="containsText" dxfId="275" priority="199" operator="containsText" text="&gt;">
      <formula>NOT(ISERROR(SEARCH("&gt;",AH43)))</formula>
    </cfRule>
  </conditionalFormatting>
  <conditionalFormatting sqref="AH46">
    <cfRule type="containsText" dxfId="274" priority="198" operator="containsText" text="OK">
      <formula>NOT(ISERROR(SEARCH("OK",AH46)))</formula>
    </cfRule>
  </conditionalFormatting>
  <conditionalFormatting sqref="AH49:AH52">
    <cfRule type="containsText" dxfId="273" priority="197" operator="containsText" text="&gt;">
      <formula>NOT(ISERROR(SEARCH("&gt;",AH49)))</formula>
    </cfRule>
  </conditionalFormatting>
  <conditionalFormatting sqref="AH52">
    <cfRule type="containsText" dxfId="272" priority="196" operator="containsText" text="OK">
      <formula>NOT(ISERROR(SEARCH("OK",AH52)))</formula>
    </cfRule>
  </conditionalFormatting>
  <conditionalFormatting sqref="AH55:AH58">
    <cfRule type="containsText" dxfId="271" priority="195" operator="containsText" text="&gt;">
      <formula>NOT(ISERROR(SEARCH("&gt;",AH55)))</formula>
    </cfRule>
  </conditionalFormatting>
  <conditionalFormatting sqref="AH58">
    <cfRule type="containsText" dxfId="270" priority="194" operator="containsText" text="OK">
      <formula>NOT(ISERROR(SEARCH("OK",AH58)))</formula>
    </cfRule>
  </conditionalFormatting>
  <conditionalFormatting sqref="AH61:AH64">
    <cfRule type="containsText" dxfId="269" priority="193" operator="containsText" text="&gt;">
      <formula>NOT(ISERROR(SEARCH("&gt;",AH61)))</formula>
    </cfRule>
  </conditionalFormatting>
  <conditionalFormatting sqref="AH64">
    <cfRule type="containsText" dxfId="268" priority="192" operator="containsText" text="OK">
      <formula>NOT(ISERROR(SEARCH("OK",AH64)))</formula>
    </cfRule>
  </conditionalFormatting>
  <conditionalFormatting sqref="AH13:AH16">
    <cfRule type="containsText" dxfId="267" priority="209" operator="containsText" text="&gt;">
      <formula>NOT(ISERROR(SEARCH("&gt;",AH13)))</formula>
    </cfRule>
  </conditionalFormatting>
  <conditionalFormatting sqref="AH16">
    <cfRule type="containsText" dxfId="266" priority="208" operator="containsText" text="OK">
      <formula>NOT(ISERROR(SEARCH("OK",AH16)))</formula>
    </cfRule>
  </conditionalFormatting>
  <conditionalFormatting sqref="AH121:AH124">
    <cfRule type="containsText" dxfId="265" priority="173" operator="containsText" text="&gt;">
      <formula>NOT(ISERROR(SEARCH("&gt;",AH121)))</formula>
    </cfRule>
  </conditionalFormatting>
  <conditionalFormatting sqref="AH124">
    <cfRule type="containsText" dxfId="264" priority="172" operator="containsText" text="OK">
      <formula>NOT(ISERROR(SEARCH("OK",AH124)))</formula>
    </cfRule>
  </conditionalFormatting>
  <conditionalFormatting sqref="AH67:AH70">
    <cfRule type="containsText" dxfId="263" priority="191" operator="containsText" text="&gt;">
      <formula>NOT(ISERROR(SEARCH("&gt;",AH67)))</formula>
    </cfRule>
  </conditionalFormatting>
  <conditionalFormatting sqref="AH70">
    <cfRule type="containsText" dxfId="262" priority="190" operator="containsText" text="OK">
      <formula>NOT(ISERROR(SEARCH("OK",AH70)))</formula>
    </cfRule>
  </conditionalFormatting>
  <conditionalFormatting sqref="AH73:AH76">
    <cfRule type="containsText" dxfId="261" priority="189" operator="containsText" text="&gt;">
      <formula>NOT(ISERROR(SEARCH("&gt;",AH73)))</formula>
    </cfRule>
  </conditionalFormatting>
  <conditionalFormatting sqref="AH76">
    <cfRule type="containsText" dxfId="260" priority="188" operator="containsText" text="OK">
      <formula>NOT(ISERROR(SEARCH("OK",AH76)))</formula>
    </cfRule>
  </conditionalFormatting>
  <conditionalFormatting sqref="AH79:AH82">
    <cfRule type="containsText" dxfId="259" priority="187" operator="containsText" text="&gt;">
      <formula>NOT(ISERROR(SEARCH("&gt;",AH79)))</formula>
    </cfRule>
  </conditionalFormatting>
  <conditionalFormatting sqref="AH82">
    <cfRule type="containsText" dxfId="258" priority="186" operator="containsText" text="OK">
      <formula>NOT(ISERROR(SEARCH("OK",AH82)))</formula>
    </cfRule>
  </conditionalFormatting>
  <conditionalFormatting sqref="AH85:AH88">
    <cfRule type="containsText" dxfId="257" priority="185" operator="containsText" text="&gt;">
      <formula>NOT(ISERROR(SEARCH("&gt;",AH85)))</formula>
    </cfRule>
  </conditionalFormatting>
  <conditionalFormatting sqref="AH88">
    <cfRule type="containsText" dxfId="256" priority="184" operator="containsText" text="OK">
      <formula>NOT(ISERROR(SEARCH("OK",AH88)))</formula>
    </cfRule>
  </conditionalFormatting>
  <conditionalFormatting sqref="AH91:AH94">
    <cfRule type="containsText" dxfId="255" priority="183" operator="containsText" text="&gt;">
      <formula>NOT(ISERROR(SEARCH("&gt;",AH91)))</formula>
    </cfRule>
  </conditionalFormatting>
  <conditionalFormatting sqref="AH94">
    <cfRule type="containsText" dxfId="254" priority="182" operator="containsText" text="OK">
      <formula>NOT(ISERROR(SEARCH("OK",AH94)))</formula>
    </cfRule>
  </conditionalFormatting>
  <conditionalFormatting sqref="AH97:AH100">
    <cfRule type="containsText" dxfId="253" priority="181" operator="containsText" text="&gt;">
      <formula>NOT(ISERROR(SEARCH("&gt;",AH97)))</formula>
    </cfRule>
  </conditionalFormatting>
  <conditionalFormatting sqref="AH100">
    <cfRule type="containsText" dxfId="252" priority="180" operator="containsText" text="OK">
      <formula>NOT(ISERROR(SEARCH("OK",AH100)))</formula>
    </cfRule>
  </conditionalFormatting>
  <conditionalFormatting sqref="AH103:AH106">
    <cfRule type="containsText" dxfId="251" priority="179" operator="containsText" text="&gt;">
      <formula>NOT(ISERROR(SEARCH("&gt;",AH103)))</formula>
    </cfRule>
  </conditionalFormatting>
  <conditionalFormatting sqref="AH106">
    <cfRule type="containsText" dxfId="250" priority="178" operator="containsText" text="OK">
      <formula>NOT(ISERROR(SEARCH("OK",AH106)))</formula>
    </cfRule>
  </conditionalFormatting>
  <conditionalFormatting sqref="AH109:AH112">
    <cfRule type="containsText" dxfId="249" priority="177" operator="containsText" text="&gt;">
      <formula>NOT(ISERROR(SEARCH("&gt;",AH109)))</formula>
    </cfRule>
  </conditionalFormatting>
  <conditionalFormatting sqref="AH112">
    <cfRule type="containsText" dxfId="248" priority="176" operator="containsText" text="OK">
      <formula>NOT(ISERROR(SEARCH("OK",AH112)))</formula>
    </cfRule>
  </conditionalFormatting>
  <conditionalFormatting sqref="AH115:AH118">
    <cfRule type="containsText" dxfId="247" priority="175" operator="containsText" text="&gt;">
      <formula>NOT(ISERROR(SEARCH("&gt;",AH115)))</formula>
    </cfRule>
  </conditionalFormatting>
  <conditionalFormatting sqref="AH118">
    <cfRule type="containsText" dxfId="246" priority="174" operator="containsText" text="OK">
      <formula>NOT(ISERROR(SEARCH("OK",AH118)))</formula>
    </cfRule>
  </conditionalFormatting>
  <conditionalFormatting sqref="L13:L15">
    <cfRule type="containsText" dxfId="245" priority="171" operator="containsText" text="OK">
      <formula>NOT(ISERROR(SEARCH("OK",L13)))</formula>
    </cfRule>
  </conditionalFormatting>
  <conditionalFormatting sqref="L13:L15">
    <cfRule type="containsText" dxfId="244" priority="169" operator="containsText" text="No prev">
      <formula>NOT(ISERROR(SEARCH("No prev",L13)))</formula>
    </cfRule>
    <cfRule type="containsText" dxfId="243" priority="170" operator="containsText" text="N/A">
      <formula>NOT(ISERROR(SEARCH("N/A",L13)))</formula>
    </cfRule>
  </conditionalFormatting>
  <conditionalFormatting sqref="L121:L123">
    <cfRule type="containsText" dxfId="242" priority="105" operator="containsText" text="No prev">
      <formula>NOT(ISERROR(SEARCH("No prev",L121)))</formula>
    </cfRule>
    <cfRule type="containsText" dxfId="241" priority="106" operator="containsText" text="N/A">
      <formula>NOT(ISERROR(SEARCH("N/A",L121)))</formula>
    </cfRule>
  </conditionalFormatting>
  <conditionalFormatting sqref="L8:L9">
    <cfRule type="containsText" dxfId="240" priority="168" operator="containsText" text="OK">
      <formula>NOT(ISERROR(SEARCH("OK",L8)))</formula>
    </cfRule>
  </conditionalFormatting>
  <conditionalFormatting sqref="L8:L9">
    <cfRule type="containsText" dxfId="239" priority="166" operator="containsText" text="No prev">
      <formula>NOT(ISERROR(SEARCH("No prev",L8)))</formula>
    </cfRule>
    <cfRule type="containsText" dxfId="238" priority="167" operator="containsText" text="N/A">
      <formula>NOT(ISERROR(SEARCH("N/A",L8)))</formula>
    </cfRule>
  </conditionalFormatting>
  <conditionalFormatting sqref="L25:L27">
    <cfRule type="containsText" dxfId="237" priority="165" operator="containsText" text="OK">
      <formula>NOT(ISERROR(SEARCH("OK",L25)))</formula>
    </cfRule>
  </conditionalFormatting>
  <conditionalFormatting sqref="L25:L27">
    <cfRule type="containsText" dxfId="236" priority="163" operator="containsText" text="No prev">
      <formula>NOT(ISERROR(SEARCH("No prev",L25)))</formula>
    </cfRule>
    <cfRule type="containsText" dxfId="235" priority="164" operator="containsText" text="N/A">
      <formula>NOT(ISERROR(SEARCH("N/A",L25)))</formula>
    </cfRule>
  </conditionalFormatting>
  <conditionalFormatting sqref="L31:L33">
    <cfRule type="containsText" dxfId="234" priority="162" operator="containsText" text="OK">
      <formula>NOT(ISERROR(SEARCH("OK",L31)))</formula>
    </cfRule>
  </conditionalFormatting>
  <conditionalFormatting sqref="L31:L33">
    <cfRule type="containsText" dxfId="233" priority="160" operator="containsText" text="No prev">
      <formula>NOT(ISERROR(SEARCH("No prev",L31)))</formula>
    </cfRule>
    <cfRule type="containsText" dxfId="232" priority="161" operator="containsText" text="N/A">
      <formula>NOT(ISERROR(SEARCH("N/A",L31)))</formula>
    </cfRule>
  </conditionalFormatting>
  <conditionalFormatting sqref="L43:L45">
    <cfRule type="containsText" dxfId="231" priority="156" operator="containsText" text="OK">
      <formula>NOT(ISERROR(SEARCH("OK",L43)))</formula>
    </cfRule>
  </conditionalFormatting>
  <conditionalFormatting sqref="L43:L45">
    <cfRule type="containsText" dxfId="230" priority="154" operator="containsText" text="No prev">
      <formula>NOT(ISERROR(SEARCH("No prev",L43)))</formula>
    </cfRule>
    <cfRule type="containsText" dxfId="229" priority="155" operator="containsText" text="N/A">
      <formula>NOT(ISERROR(SEARCH("N/A",L43)))</formula>
    </cfRule>
  </conditionalFormatting>
  <conditionalFormatting sqref="L49:L51">
    <cfRule type="containsText" dxfId="228" priority="153" operator="containsText" text="OK">
      <formula>NOT(ISERROR(SEARCH("OK",L49)))</formula>
    </cfRule>
  </conditionalFormatting>
  <conditionalFormatting sqref="L49:L51">
    <cfRule type="containsText" dxfId="227" priority="151" operator="containsText" text="No prev">
      <formula>NOT(ISERROR(SEARCH("No prev",L49)))</formula>
    </cfRule>
    <cfRule type="containsText" dxfId="226" priority="152" operator="containsText" text="N/A">
      <formula>NOT(ISERROR(SEARCH("N/A",L49)))</formula>
    </cfRule>
  </conditionalFormatting>
  <conditionalFormatting sqref="L55:L57">
    <cfRule type="containsText" dxfId="225" priority="150" operator="containsText" text="OK">
      <formula>NOT(ISERROR(SEARCH("OK",L55)))</formula>
    </cfRule>
  </conditionalFormatting>
  <conditionalFormatting sqref="L55:L57">
    <cfRule type="containsText" dxfId="224" priority="148" operator="containsText" text="No prev">
      <formula>NOT(ISERROR(SEARCH("No prev",L55)))</formula>
    </cfRule>
    <cfRule type="containsText" dxfId="223" priority="149" operator="containsText" text="N/A">
      <formula>NOT(ISERROR(SEARCH("N/A",L55)))</formula>
    </cfRule>
  </conditionalFormatting>
  <conditionalFormatting sqref="L61:L63">
    <cfRule type="containsText" dxfId="222" priority="147" operator="containsText" text="OK">
      <formula>NOT(ISERROR(SEARCH("OK",L61)))</formula>
    </cfRule>
  </conditionalFormatting>
  <conditionalFormatting sqref="L61:L63">
    <cfRule type="containsText" dxfId="221" priority="145" operator="containsText" text="No prev">
      <formula>NOT(ISERROR(SEARCH("No prev",L61)))</formula>
    </cfRule>
    <cfRule type="containsText" dxfId="220" priority="146" operator="containsText" text="N/A">
      <formula>NOT(ISERROR(SEARCH("N/A",L61)))</formula>
    </cfRule>
  </conditionalFormatting>
  <conditionalFormatting sqref="L79:L81">
    <cfRule type="containsText" dxfId="219" priority="144" operator="containsText" text="OK">
      <formula>NOT(ISERROR(SEARCH("OK",L79)))</formula>
    </cfRule>
  </conditionalFormatting>
  <conditionalFormatting sqref="L79:L81">
    <cfRule type="containsText" dxfId="218" priority="142" operator="containsText" text="No prev">
      <formula>NOT(ISERROR(SEARCH("No prev",L79)))</formula>
    </cfRule>
    <cfRule type="containsText" dxfId="217" priority="143" operator="containsText" text="N/A">
      <formula>NOT(ISERROR(SEARCH("N/A",L79)))</formula>
    </cfRule>
  </conditionalFormatting>
  <conditionalFormatting sqref="L76">
    <cfRule type="containsText" dxfId="216" priority="133" operator="containsText" text="OK">
      <formula>NOT(ISERROR(SEARCH("OK",L76)))</formula>
    </cfRule>
  </conditionalFormatting>
  <conditionalFormatting sqref="L124">
    <cfRule type="containsText" dxfId="215" priority="141" operator="containsText" text="OK">
      <formula>NOT(ISERROR(SEARCH("OK",L124)))</formula>
    </cfRule>
  </conditionalFormatting>
  <conditionalFormatting sqref="L118">
    <cfRule type="containsText" dxfId="214" priority="140" operator="containsText" text="OK">
      <formula>NOT(ISERROR(SEARCH("OK",L118)))</formula>
    </cfRule>
  </conditionalFormatting>
  <conditionalFormatting sqref="L112">
    <cfRule type="containsText" dxfId="213" priority="139" operator="containsText" text="OK">
      <formula>NOT(ISERROR(SEARCH("OK",L112)))</formula>
    </cfRule>
  </conditionalFormatting>
  <conditionalFormatting sqref="L106">
    <cfRule type="containsText" dxfId="212" priority="138" operator="containsText" text="OK">
      <formula>NOT(ISERROR(SEARCH("OK",L106)))</formula>
    </cfRule>
  </conditionalFormatting>
  <conditionalFormatting sqref="L100">
    <cfRule type="containsText" dxfId="211" priority="137" operator="containsText" text="OK">
      <formula>NOT(ISERROR(SEARCH("OK",L100)))</formula>
    </cfRule>
  </conditionalFormatting>
  <conditionalFormatting sqref="L94">
    <cfRule type="containsText" dxfId="210" priority="136" operator="containsText" text="OK">
      <formula>NOT(ISERROR(SEARCH("OK",L94)))</formula>
    </cfRule>
  </conditionalFormatting>
  <conditionalFormatting sqref="L88">
    <cfRule type="containsText" dxfId="209" priority="135" operator="containsText" text="OK">
      <formula>NOT(ISERROR(SEARCH("OK",L88)))</formula>
    </cfRule>
  </conditionalFormatting>
  <conditionalFormatting sqref="L82">
    <cfRule type="containsText" dxfId="208" priority="134" operator="containsText" text="OK">
      <formula>NOT(ISERROR(SEARCH("OK",L82)))</formula>
    </cfRule>
  </conditionalFormatting>
  <conditionalFormatting sqref="L70:N70">
    <cfRule type="containsText" dxfId="207" priority="132" operator="containsText" text="OK">
      <formula>NOT(ISERROR(SEARCH("OK",L70)))</formula>
    </cfRule>
  </conditionalFormatting>
  <conditionalFormatting sqref="L73:L75">
    <cfRule type="containsText" dxfId="206" priority="131" operator="containsText" text="OK">
      <formula>NOT(ISERROR(SEARCH("OK",L73)))</formula>
    </cfRule>
  </conditionalFormatting>
  <conditionalFormatting sqref="L73:L75">
    <cfRule type="containsText" dxfId="205" priority="129" operator="containsText" text="No prev">
      <formula>NOT(ISERROR(SEARCH("No prev",L73)))</formula>
    </cfRule>
    <cfRule type="containsText" dxfId="204" priority="130" operator="containsText" text="N/A">
      <formula>NOT(ISERROR(SEARCH("N/A",L73)))</formula>
    </cfRule>
  </conditionalFormatting>
  <conditionalFormatting sqref="L67:L69">
    <cfRule type="containsText" dxfId="203" priority="128" operator="containsText" text="OK">
      <formula>NOT(ISERROR(SEARCH("OK",L67)))</formula>
    </cfRule>
  </conditionalFormatting>
  <conditionalFormatting sqref="L67:L69">
    <cfRule type="containsText" dxfId="202" priority="126" operator="containsText" text="No prev">
      <formula>NOT(ISERROR(SEARCH("No prev",L67)))</formula>
    </cfRule>
    <cfRule type="containsText" dxfId="201" priority="127" operator="containsText" text="N/A">
      <formula>NOT(ISERROR(SEARCH("N/A",L67)))</formula>
    </cfRule>
  </conditionalFormatting>
  <conditionalFormatting sqref="L85:L87">
    <cfRule type="containsText" dxfId="200" priority="125" operator="containsText" text="OK">
      <formula>NOT(ISERROR(SEARCH("OK",L85)))</formula>
    </cfRule>
  </conditionalFormatting>
  <conditionalFormatting sqref="L85:L87">
    <cfRule type="containsText" dxfId="199" priority="123" operator="containsText" text="No prev">
      <formula>NOT(ISERROR(SEARCH("No prev",L85)))</formula>
    </cfRule>
    <cfRule type="containsText" dxfId="198" priority="124" operator="containsText" text="N/A">
      <formula>NOT(ISERROR(SEARCH("N/A",L85)))</formula>
    </cfRule>
  </conditionalFormatting>
  <conditionalFormatting sqref="L91:L93">
    <cfRule type="containsText" dxfId="197" priority="122" operator="containsText" text="OK">
      <formula>NOT(ISERROR(SEARCH("OK",L91)))</formula>
    </cfRule>
  </conditionalFormatting>
  <conditionalFormatting sqref="L91:L93">
    <cfRule type="containsText" dxfId="196" priority="120" operator="containsText" text="No prev">
      <formula>NOT(ISERROR(SEARCH("No prev",L91)))</formula>
    </cfRule>
    <cfRule type="containsText" dxfId="195" priority="121" operator="containsText" text="N/A">
      <formula>NOT(ISERROR(SEARCH("N/A",L91)))</formula>
    </cfRule>
  </conditionalFormatting>
  <conditionalFormatting sqref="L97:L99">
    <cfRule type="containsText" dxfId="194" priority="119" operator="containsText" text="OK">
      <formula>NOT(ISERROR(SEARCH("OK",L97)))</formula>
    </cfRule>
  </conditionalFormatting>
  <conditionalFormatting sqref="L97:L99">
    <cfRule type="containsText" dxfId="193" priority="117" operator="containsText" text="No prev">
      <formula>NOT(ISERROR(SEARCH("No prev",L97)))</formula>
    </cfRule>
    <cfRule type="containsText" dxfId="192" priority="118" operator="containsText" text="N/A">
      <formula>NOT(ISERROR(SEARCH("N/A",L97)))</formula>
    </cfRule>
  </conditionalFormatting>
  <conditionalFormatting sqref="L103:L105">
    <cfRule type="containsText" dxfId="191" priority="116" operator="containsText" text="OK">
      <formula>NOT(ISERROR(SEARCH("OK",L103)))</formula>
    </cfRule>
  </conditionalFormatting>
  <conditionalFormatting sqref="L103:L105">
    <cfRule type="containsText" dxfId="190" priority="114" operator="containsText" text="No prev">
      <formula>NOT(ISERROR(SEARCH("No prev",L103)))</formula>
    </cfRule>
    <cfRule type="containsText" dxfId="189" priority="115" operator="containsText" text="N/A">
      <formula>NOT(ISERROR(SEARCH("N/A",L103)))</formula>
    </cfRule>
  </conditionalFormatting>
  <conditionalFormatting sqref="L109:L111">
    <cfRule type="containsText" dxfId="188" priority="113" operator="containsText" text="OK">
      <formula>NOT(ISERROR(SEARCH("OK",L109)))</formula>
    </cfRule>
  </conditionalFormatting>
  <conditionalFormatting sqref="L109:L111">
    <cfRule type="containsText" dxfId="187" priority="111" operator="containsText" text="No prev">
      <formula>NOT(ISERROR(SEARCH("No prev",L109)))</formula>
    </cfRule>
    <cfRule type="containsText" dxfId="186" priority="112" operator="containsText" text="N/A">
      <formula>NOT(ISERROR(SEARCH("N/A",L109)))</formula>
    </cfRule>
  </conditionalFormatting>
  <conditionalFormatting sqref="L115:L117">
    <cfRule type="containsText" dxfId="185" priority="110" operator="containsText" text="OK">
      <formula>NOT(ISERROR(SEARCH("OK",L115)))</formula>
    </cfRule>
  </conditionalFormatting>
  <conditionalFormatting sqref="L115:L117">
    <cfRule type="containsText" dxfId="184" priority="108" operator="containsText" text="No prev">
      <formula>NOT(ISERROR(SEARCH("No prev",L115)))</formula>
    </cfRule>
    <cfRule type="containsText" dxfId="183" priority="109" operator="containsText" text="N/A">
      <formula>NOT(ISERROR(SEARCH("N/A",L115)))</formula>
    </cfRule>
  </conditionalFormatting>
  <conditionalFormatting sqref="L121:L123">
    <cfRule type="containsText" dxfId="182" priority="107" operator="containsText" text="OK">
      <formula>NOT(ISERROR(SEARCH("OK",L121)))</formula>
    </cfRule>
  </conditionalFormatting>
  <conditionalFormatting sqref="S4">
    <cfRule type="containsText" dxfId="181" priority="101" operator="containsText" text="OK">
      <formula>NOT(ISERROR(SEARCH("OK",S4)))</formula>
    </cfRule>
  </conditionalFormatting>
  <conditionalFormatting sqref="Y22:Z22">
    <cfRule type="containsText" dxfId="180" priority="100" operator="containsText" text="OK">
      <formula>NOT(ISERROR(SEARCH("OK",Y22)))</formula>
    </cfRule>
  </conditionalFormatting>
  <conditionalFormatting sqref="Y28:Z28">
    <cfRule type="containsText" dxfId="179" priority="99" operator="containsText" text="OK">
      <formula>NOT(ISERROR(SEARCH("OK",Y28)))</formula>
    </cfRule>
  </conditionalFormatting>
  <conditionalFormatting sqref="Y34:Z34">
    <cfRule type="containsText" dxfId="178" priority="98" operator="containsText" text="OK">
      <formula>NOT(ISERROR(SEARCH("OK",Y34)))</formula>
    </cfRule>
  </conditionalFormatting>
  <conditionalFormatting sqref="Y40:Z40">
    <cfRule type="containsText" dxfId="177" priority="97" operator="containsText" text="OK">
      <formula>NOT(ISERROR(SEARCH("OK",Y40)))</formula>
    </cfRule>
  </conditionalFormatting>
  <conditionalFormatting sqref="Y46:Z46">
    <cfRule type="containsText" dxfId="176" priority="96" operator="containsText" text="OK">
      <formula>NOT(ISERROR(SEARCH("OK",Y46)))</formula>
    </cfRule>
  </conditionalFormatting>
  <conditionalFormatting sqref="Y52:Z52">
    <cfRule type="containsText" dxfId="175" priority="95" operator="containsText" text="OK">
      <formula>NOT(ISERROR(SEARCH("OK",Y52)))</formula>
    </cfRule>
  </conditionalFormatting>
  <conditionalFormatting sqref="Y58:Z58">
    <cfRule type="containsText" dxfId="174" priority="94" operator="containsText" text="OK">
      <formula>NOT(ISERROR(SEARCH("OK",Y58)))</formula>
    </cfRule>
  </conditionalFormatting>
  <conditionalFormatting sqref="Y64:Z64">
    <cfRule type="containsText" dxfId="173" priority="93" operator="containsText" text="OK">
      <formula>NOT(ISERROR(SEARCH("OK",Y64)))</formula>
    </cfRule>
  </conditionalFormatting>
  <conditionalFormatting sqref="L37:L39">
    <cfRule type="containsText" dxfId="172" priority="157" operator="containsText" text="No prev">
      <formula>NOT(ISERROR(SEARCH("No prev",L37)))</formula>
    </cfRule>
    <cfRule type="containsText" dxfId="171" priority="158" operator="containsText" text="N/A">
      <formula>NOT(ISERROR(SEARCH("N/A",L37)))</formula>
    </cfRule>
    <cfRule type="containsText" dxfId="170" priority="159" operator="containsText" text="OK">
      <formula>NOT(ISERROR(SEARCH("OK",L37)))</formula>
    </cfRule>
  </conditionalFormatting>
  <conditionalFormatting sqref="Q37:R37">
    <cfRule type="containsText" dxfId="169" priority="92" operator="containsText" text="OK">
      <formula>NOT(ISERROR(SEARCH("OK",Q37)))</formula>
    </cfRule>
  </conditionalFormatting>
  <conditionalFormatting sqref="P44:R45 P43">
    <cfRule type="containsText" dxfId="168" priority="91" operator="containsText" text="No">
      <formula>NOT(ISERROR(SEARCH("No",P43)))</formula>
    </cfRule>
  </conditionalFormatting>
  <conditionalFormatting sqref="O46:R46">
    <cfRule type="containsText" dxfId="167" priority="90" operator="containsText" text="OK">
      <formula>NOT(ISERROR(SEARCH("OK",O46)))</formula>
    </cfRule>
  </conditionalFormatting>
  <conditionalFormatting sqref="Q43:R43">
    <cfRule type="containsText" dxfId="166" priority="89" operator="containsText" text="OK">
      <formula>NOT(ISERROR(SEARCH("OK",Q43)))</formula>
    </cfRule>
  </conditionalFormatting>
  <conditionalFormatting sqref="P50:R51 P49">
    <cfRule type="containsText" dxfId="165" priority="88" operator="containsText" text="No">
      <formula>NOT(ISERROR(SEARCH("No",P49)))</formula>
    </cfRule>
  </conditionalFormatting>
  <conditionalFormatting sqref="O52:R52">
    <cfRule type="containsText" dxfId="164" priority="87" operator="containsText" text="OK">
      <formula>NOT(ISERROR(SEARCH("OK",O52)))</formula>
    </cfRule>
  </conditionalFormatting>
  <conditionalFormatting sqref="Q49:R49">
    <cfRule type="containsText" dxfId="163" priority="86" operator="containsText" text="OK">
      <formula>NOT(ISERROR(SEARCH("OK",Q49)))</formula>
    </cfRule>
  </conditionalFormatting>
  <conditionalFormatting sqref="P56:R57 P55">
    <cfRule type="containsText" dxfId="162" priority="85" operator="containsText" text="No">
      <formula>NOT(ISERROR(SEARCH("No",P55)))</formula>
    </cfRule>
  </conditionalFormatting>
  <conditionalFormatting sqref="O58:R58">
    <cfRule type="containsText" dxfId="161" priority="84" operator="containsText" text="OK">
      <formula>NOT(ISERROR(SEARCH("OK",O58)))</formula>
    </cfRule>
  </conditionalFormatting>
  <conditionalFormatting sqref="Q55:R55">
    <cfRule type="containsText" dxfId="160" priority="83" operator="containsText" text="OK">
      <formula>NOT(ISERROR(SEARCH("OK",Q55)))</formula>
    </cfRule>
  </conditionalFormatting>
  <conditionalFormatting sqref="P62:R63 P61">
    <cfRule type="containsText" dxfId="159" priority="82" operator="containsText" text="No">
      <formula>NOT(ISERROR(SEARCH("No",P61)))</formula>
    </cfRule>
  </conditionalFormatting>
  <conditionalFormatting sqref="O64:R64">
    <cfRule type="containsText" dxfId="158" priority="81" operator="containsText" text="OK">
      <formula>NOT(ISERROR(SEARCH("OK",O64)))</formula>
    </cfRule>
  </conditionalFormatting>
  <conditionalFormatting sqref="Q61:R61">
    <cfRule type="containsText" dxfId="157" priority="80" operator="containsText" text="OK">
      <formula>NOT(ISERROR(SEARCH("OK",Q61)))</formula>
    </cfRule>
  </conditionalFormatting>
  <conditionalFormatting sqref="P32:R33 P31">
    <cfRule type="containsText" dxfId="156" priority="79" operator="containsText" text="No">
      <formula>NOT(ISERROR(SEARCH("No",P31)))</formula>
    </cfRule>
  </conditionalFormatting>
  <conditionalFormatting sqref="O34:R34">
    <cfRule type="containsText" dxfId="155" priority="78" operator="containsText" text="OK">
      <formula>NOT(ISERROR(SEARCH("OK",O34)))</formula>
    </cfRule>
  </conditionalFormatting>
  <conditionalFormatting sqref="Q31:R31">
    <cfRule type="containsText" dxfId="154" priority="77" operator="containsText" text="OK">
      <formula>NOT(ISERROR(SEARCH("OK",Q31)))</formula>
    </cfRule>
  </conditionalFormatting>
  <conditionalFormatting sqref="P26:R27 P25">
    <cfRule type="containsText" dxfId="153" priority="76" operator="containsText" text="No">
      <formula>NOT(ISERROR(SEARCH("No",P25)))</formula>
    </cfRule>
  </conditionalFormatting>
  <conditionalFormatting sqref="O28:R28">
    <cfRule type="containsText" dxfId="152" priority="75" operator="containsText" text="OK">
      <formula>NOT(ISERROR(SEARCH("OK",O28)))</formula>
    </cfRule>
  </conditionalFormatting>
  <conditionalFormatting sqref="Q25:R25">
    <cfRule type="containsText" dxfId="151" priority="74" operator="containsText" text="OK">
      <formula>NOT(ISERROR(SEARCH("OK",Q25)))</formula>
    </cfRule>
  </conditionalFormatting>
  <conditionalFormatting sqref="P20:R21 P19">
    <cfRule type="containsText" dxfId="150" priority="73" operator="containsText" text="No">
      <formula>NOT(ISERROR(SEARCH("No",P19)))</formula>
    </cfRule>
  </conditionalFormatting>
  <conditionalFormatting sqref="O22:R22">
    <cfRule type="containsText" dxfId="149" priority="72" operator="containsText" text="OK">
      <formula>NOT(ISERROR(SEARCH("OK",O22)))</formula>
    </cfRule>
  </conditionalFormatting>
  <conditionalFormatting sqref="Q19:R19">
    <cfRule type="containsText" dxfId="148" priority="71" operator="containsText" text="OK">
      <formula>NOT(ISERROR(SEARCH("OK",Q19)))</formula>
    </cfRule>
  </conditionalFormatting>
  <conditionalFormatting sqref="P14:R15 P13">
    <cfRule type="containsText" dxfId="147" priority="70" operator="containsText" text="No">
      <formula>NOT(ISERROR(SEARCH("No",P13)))</formula>
    </cfRule>
  </conditionalFormatting>
  <conditionalFormatting sqref="O16:R16">
    <cfRule type="containsText" dxfId="146" priority="69" operator="containsText" text="OK">
      <formula>NOT(ISERROR(SEARCH("OK",O16)))</formula>
    </cfRule>
  </conditionalFormatting>
  <conditionalFormatting sqref="Q13:R13">
    <cfRule type="containsText" dxfId="145" priority="68" operator="containsText" text="OK">
      <formula>NOT(ISERROR(SEARCH("OK",Q13)))</formula>
    </cfRule>
  </conditionalFormatting>
  <conditionalFormatting sqref="L7">
    <cfRule type="containsText" dxfId="144" priority="102" operator="containsText" text="No prev">
      <formula>NOT(ISERROR(SEARCH("No prev",L7)))</formula>
    </cfRule>
    <cfRule type="containsText" dxfId="143" priority="103" operator="containsText" text="N/A">
      <formula>NOT(ISERROR(SEARCH("N/A",L7)))</formula>
    </cfRule>
    <cfRule type="containsText" dxfId="142" priority="104" operator="containsText" text="OK">
      <formula>NOT(ISERROR(SEARCH("OK",L7)))</formula>
    </cfRule>
  </conditionalFormatting>
  <conditionalFormatting sqref="Q7:R7">
    <cfRule type="containsText" dxfId="141" priority="67" operator="containsText" text="OK">
      <formula>NOT(ISERROR(SEARCH("OK",Q7)))</formula>
    </cfRule>
  </conditionalFormatting>
  <conditionalFormatting sqref="P98:R99 P97">
    <cfRule type="containsText" dxfId="140" priority="66" operator="containsText" text="No">
      <formula>NOT(ISERROR(SEARCH("No",P97)))</formula>
    </cfRule>
  </conditionalFormatting>
  <conditionalFormatting sqref="O100:R100 O70:R70">
    <cfRule type="containsText" dxfId="139" priority="65" operator="containsText" text="OK">
      <formula>NOT(ISERROR(SEARCH("OK",O70)))</formula>
    </cfRule>
  </conditionalFormatting>
  <conditionalFormatting sqref="Q97:R97">
    <cfRule type="containsText" dxfId="138" priority="64" operator="containsText" text="OK">
      <formula>NOT(ISERROR(SEARCH("OK",Q97)))</formula>
    </cfRule>
  </conditionalFormatting>
  <conditionalFormatting sqref="P104:R105 P103">
    <cfRule type="containsText" dxfId="137" priority="63" operator="containsText" text="No">
      <formula>NOT(ISERROR(SEARCH("No",P103)))</formula>
    </cfRule>
  </conditionalFormatting>
  <conditionalFormatting sqref="O106:R106">
    <cfRule type="containsText" dxfId="136" priority="62" operator="containsText" text="OK">
      <formula>NOT(ISERROR(SEARCH("OK",O106)))</formula>
    </cfRule>
  </conditionalFormatting>
  <conditionalFormatting sqref="Q103:R103">
    <cfRule type="containsText" dxfId="135" priority="61" operator="containsText" text="OK">
      <formula>NOT(ISERROR(SEARCH("OK",Q103)))</formula>
    </cfRule>
  </conditionalFormatting>
  <conditionalFormatting sqref="P110:R111 P109">
    <cfRule type="containsText" dxfId="134" priority="60" operator="containsText" text="No">
      <formula>NOT(ISERROR(SEARCH("No",P109)))</formula>
    </cfRule>
  </conditionalFormatting>
  <conditionalFormatting sqref="O112:R112">
    <cfRule type="containsText" dxfId="133" priority="59" operator="containsText" text="OK">
      <formula>NOT(ISERROR(SEARCH("OK",O112)))</formula>
    </cfRule>
  </conditionalFormatting>
  <conditionalFormatting sqref="Q109:R109">
    <cfRule type="containsText" dxfId="132" priority="58" operator="containsText" text="OK">
      <formula>NOT(ISERROR(SEARCH("OK",Q109)))</formula>
    </cfRule>
  </conditionalFormatting>
  <conditionalFormatting sqref="P116:R117 P115">
    <cfRule type="containsText" dxfId="131" priority="57" operator="containsText" text="No">
      <formula>NOT(ISERROR(SEARCH("No",P115)))</formula>
    </cfRule>
  </conditionalFormatting>
  <conditionalFormatting sqref="O118:R118">
    <cfRule type="containsText" dxfId="130" priority="56" operator="containsText" text="OK">
      <formula>NOT(ISERROR(SEARCH("OK",O118)))</formula>
    </cfRule>
  </conditionalFormatting>
  <conditionalFormatting sqref="Q115:R115">
    <cfRule type="containsText" dxfId="129" priority="55" operator="containsText" text="OK">
      <formula>NOT(ISERROR(SEARCH("OK",Q115)))</formula>
    </cfRule>
  </conditionalFormatting>
  <conditionalFormatting sqref="P122:R123 P121">
    <cfRule type="containsText" dxfId="128" priority="54" operator="containsText" text="No">
      <formula>NOT(ISERROR(SEARCH("No",P121)))</formula>
    </cfRule>
  </conditionalFormatting>
  <conditionalFormatting sqref="O124:R124">
    <cfRule type="containsText" dxfId="127" priority="53" operator="containsText" text="OK">
      <formula>NOT(ISERROR(SEARCH("OK",O124)))</formula>
    </cfRule>
  </conditionalFormatting>
  <conditionalFormatting sqref="Q121:R121">
    <cfRule type="containsText" dxfId="126" priority="52" operator="containsText" text="OK">
      <formula>NOT(ISERROR(SEARCH("OK",Q121)))</formula>
    </cfRule>
  </conditionalFormatting>
  <conditionalFormatting sqref="P92:R93 P91">
    <cfRule type="containsText" dxfId="125" priority="51" operator="containsText" text="No">
      <formula>NOT(ISERROR(SEARCH("No",P91)))</formula>
    </cfRule>
  </conditionalFormatting>
  <conditionalFormatting sqref="O94:R94">
    <cfRule type="containsText" dxfId="124" priority="50" operator="containsText" text="OK">
      <formula>NOT(ISERROR(SEARCH("OK",O94)))</formula>
    </cfRule>
  </conditionalFormatting>
  <conditionalFormatting sqref="Q91:R91">
    <cfRule type="containsText" dxfId="123" priority="49" operator="containsText" text="OK">
      <formula>NOT(ISERROR(SEARCH("OK",Q91)))</formula>
    </cfRule>
  </conditionalFormatting>
  <conditionalFormatting sqref="P86:R87 P85">
    <cfRule type="containsText" dxfId="122" priority="48" operator="containsText" text="No">
      <formula>NOT(ISERROR(SEARCH("No",P85)))</formula>
    </cfRule>
  </conditionalFormatting>
  <conditionalFormatting sqref="O88:R88">
    <cfRule type="containsText" dxfId="121" priority="47" operator="containsText" text="OK">
      <formula>NOT(ISERROR(SEARCH("OK",O88)))</formula>
    </cfRule>
  </conditionalFormatting>
  <conditionalFormatting sqref="Q85:R85">
    <cfRule type="containsText" dxfId="120" priority="46" operator="containsText" text="OK">
      <formula>NOT(ISERROR(SEARCH("OK",Q85)))</formula>
    </cfRule>
  </conditionalFormatting>
  <conditionalFormatting sqref="P80:R81 P79">
    <cfRule type="containsText" dxfId="119" priority="45" operator="containsText" text="No">
      <formula>NOT(ISERROR(SEARCH("No",P79)))</formula>
    </cfRule>
  </conditionalFormatting>
  <conditionalFormatting sqref="O82:R82">
    <cfRule type="containsText" dxfId="118" priority="44" operator="containsText" text="OK">
      <formula>NOT(ISERROR(SEARCH("OK",O82)))</formula>
    </cfRule>
  </conditionalFormatting>
  <conditionalFormatting sqref="Q79:R79">
    <cfRule type="containsText" dxfId="117" priority="43" operator="containsText" text="OK">
      <formula>NOT(ISERROR(SEARCH("OK",Q79)))</formula>
    </cfRule>
  </conditionalFormatting>
  <conditionalFormatting sqref="P74:R75 P73">
    <cfRule type="containsText" dxfId="116" priority="42" operator="containsText" text="No">
      <formula>NOT(ISERROR(SEARCH("No",P73)))</formula>
    </cfRule>
  </conditionalFormatting>
  <conditionalFormatting sqref="O76:R76">
    <cfRule type="containsText" dxfId="115" priority="41" operator="containsText" text="OK">
      <formula>NOT(ISERROR(SEARCH("OK",O76)))</formula>
    </cfRule>
  </conditionalFormatting>
  <conditionalFormatting sqref="Q73:R73">
    <cfRule type="containsText" dxfId="114" priority="40" operator="containsText" text="OK">
      <formula>NOT(ISERROR(SEARCH("OK",Q73)))</formula>
    </cfRule>
  </conditionalFormatting>
  <conditionalFormatting sqref="Q67:R67">
    <cfRule type="containsText" dxfId="113" priority="39" operator="containsText" text="OK">
      <formula>NOT(ISERROR(SEARCH("OK",Q67)))</formula>
    </cfRule>
  </conditionalFormatting>
  <conditionalFormatting sqref="M37:M39">
    <cfRule type="containsText" dxfId="112" priority="38" operator="containsText" text="No">
      <formula>NOT(ISERROR(SEARCH("No",M37)))</formula>
    </cfRule>
  </conditionalFormatting>
  <conditionalFormatting sqref="N37:N39">
    <cfRule type="containsText" dxfId="111" priority="37" operator="containsText" text="O/S">
      <formula>NOT(ISERROR(SEARCH("O/S",N37)))</formula>
    </cfRule>
  </conditionalFormatting>
  <conditionalFormatting sqref="M43:M45">
    <cfRule type="containsText" dxfId="110" priority="36" operator="containsText" text="No">
      <formula>NOT(ISERROR(SEARCH("No",M43)))</formula>
    </cfRule>
  </conditionalFormatting>
  <conditionalFormatting sqref="N43:N45">
    <cfRule type="containsText" dxfId="109" priority="35" operator="containsText" text="O/S">
      <formula>NOT(ISERROR(SEARCH("O/S",N43)))</formula>
    </cfRule>
  </conditionalFormatting>
  <conditionalFormatting sqref="M49:M51">
    <cfRule type="containsText" dxfId="108" priority="34" operator="containsText" text="No">
      <formula>NOT(ISERROR(SEARCH("No",M49)))</formula>
    </cfRule>
  </conditionalFormatting>
  <conditionalFormatting sqref="N49:N51">
    <cfRule type="containsText" dxfId="107" priority="33" operator="containsText" text="O/S">
      <formula>NOT(ISERROR(SEARCH("O/S",N49)))</formula>
    </cfRule>
  </conditionalFormatting>
  <conditionalFormatting sqref="M55:M57">
    <cfRule type="containsText" dxfId="106" priority="32" operator="containsText" text="No">
      <formula>NOT(ISERROR(SEARCH("No",M55)))</formula>
    </cfRule>
  </conditionalFormatting>
  <conditionalFormatting sqref="N55:N57">
    <cfRule type="containsText" dxfId="105" priority="31" operator="containsText" text="O/S">
      <formula>NOT(ISERROR(SEARCH("O/S",N55)))</formula>
    </cfRule>
  </conditionalFormatting>
  <conditionalFormatting sqref="M61:M63">
    <cfRule type="containsText" dxfId="104" priority="30" operator="containsText" text="No">
      <formula>NOT(ISERROR(SEARCH("No",M61)))</formula>
    </cfRule>
  </conditionalFormatting>
  <conditionalFormatting sqref="N61:N63">
    <cfRule type="containsText" dxfId="103" priority="29" operator="containsText" text="O/S">
      <formula>NOT(ISERROR(SEARCH("O/S",N61)))</formula>
    </cfRule>
  </conditionalFormatting>
  <conditionalFormatting sqref="M31:M33">
    <cfRule type="containsText" dxfId="102" priority="28" operator="containsText" text="No">
      <formula>NOT(ISERROR(SEARCH("No",M31)))</formula>
    </cfRule>
  </conditionalFormatting>
  <conditionalFormatting sqref="N31:N33">
    <cfRule type="containsText" dxfId="101" priority="27" operator="containsText" text="O/S">
      <formula>NOT(ISERROR(SEARCH("O/S",N31)))</formula>
    </cfRule>
  </conditionalFormatting>
  <conditionalFormatting sqref="M25:M27">
    <cfRule type="containsText" dxfId="100" priority="26" operator="containsText" text="No">
      <formula>NOT(ISERROR(SEARCH("No",M25)))</formula>
    </cfRule>
  </conditionalFormatting>
  <conditionalFormatting sqref="N25:N27">
    <cfRule type="containsText" dxfId="99" priority="25" operator="containsText" text="O/S">
      <formula>NOT(ISERROR(SEARCH("O/S",N25)))</formula>
    </cfRule>
  </conditionalFormatting>
  <conditionalFormatting sqref="M19:M21">
    <cfRule type="containsText" dxfId="98" priority="24" operator="containsText" text="No">
      <formula>NOT(ISERROR(SEARCH("No",M19)))</formula>
    </cfRule>
  </conditionalFormatting>
  <conditionalFormatting sqref="N19:N21">
    <cfRule type="containsText" dxfId="97" priority="23" operator="containsText" text="O/S">
      <formula>NOT(ISERROR(SEARCH("O/S",N19)))</formula>
    </cfRule>
  </conditionalFormatting>
  <conditionalFormatting sqref="M13:M15">
    <cfRule type="containsText" dxfId="96" priority="22" operator="containsText" text="No">
      <formula>NOT(ISERROR(SEARCH("No",M13)))</formula>
    </cfRule>
  </conditionalFormatting>
  <conditionalFormatting sqref="N13:N15">
    <cfRule type="containsText" dxfId="95" priority="21" operator="containsText" text="O/S">
      <formula>NOT(ISERROR(SEARCH("O/S",N13)))</formula>
    </cfRule>
  </conditionalFormatting>
  <conditionalFormatting sqref="M76:N76 M124:N124 M118:N118 M112:N112 M106:N106 M100:N100 M94:N94 M88:N88 M82:N82">
    <cfRule type="containsText" dxfId="94" priority="20" operator="containsText" text="OK">
      <formula>NOT(ISERROR(SEARCH("OK",M76)))</formula>
    </cfRule>
  </conditionalFormatting>
  <conditionalFormatting sqref="M97:M99">
    <cfRule type="containsText" dxfId="93" priority="19" operator="containsText" text="No">
      <formula>NOT(ISERROR(SEARCH("No",M97)))</formula>
    </cfRule>
  </conditionalFormatting>
  <conditionalFormatting sqref="N97:N99">
    <cfRule type="containsText" dxfId="92" priority="18" operator="containsText" text="O/S">
      <formula>NOT(ISERROR(SEARCH("O/S",N97)))</formula>
    </cfRule>
  </conditionalFormatting>
  <conditionalFormatting sqref="M103:M105">
    <cfRule type="containsText" dxfId="91" priority="17" operator="containsText" text="No">
      <formula>NOT(ISERROR(SEARCH("No",M103)))</formula>
    </cfRule>
  </conditionalFormatting>
  <conditionalFormatting sqref="N103:N105">
    <cfRule type="containsText" dxfId="90" priority="16" operator="containsText" text="O/S">
      <formula>NOT(ISERROR(SEARCH("O/S",N103)))</formula>
    </cfRule>
  </conditionalFormatting>
  <conditionalFormatting sqref="M109:M111">
    <cfRule type="containsText" dxfId="89" priority="15" operator="containsText" text="No">
      <formula>NOT(ISERROR(SEARCH("No",M109)))</formula>
    </cfRule>
  </conditionalFormatting>
  <conditionalFormatting sqref="N109:N111">
    <cfRule type="containsText" dxfId="88" priority="14" operator="containsText" text="O/S">
      <formula>NOT(ISERROR(SEARCH("O/S",N109)))</formula>
    </cfRule>
  </conditionalFormatting>
  <conditionalFormatting sqref="M115:M117">
    <cfRule type="containsText" dxfId="87" priority="13" operator="containsText" text="No">
      <formula>NOT(ISERROR(SEARCH("No",M115)))</formula>
    </cfRule>
  </conditionalFormatting>
  <conditionalFormatting sqref="N115:N117">
    <cfRule type="containsText" dxfId="86" priority="12" operator="containsText" text="O/S">
      <formula>NOT(ISERROR(SEARCH("O/S",N115)))</formula>
    </cfRule>
  </conditionalFormatting>
  <conditionalFormatting sqref="M121:M123">
    <cfRule type="containsText" dxfId="85" priority="11" operator="containsText" text="No">
      <formula>NOT(ISERROR(SEARCH("No",M121)))</formula>
    </cfRule>
  </conditionalFormatting>
  <conditionalFormatting sqref="N121:N123">
    <cfRule type="containsText" dxfId="84" priority="10" operator="containsText" text="O/S">
      <formula>NOT(ISERROR(SEARCH("O/S",N121)))</formula>
    </cfRule>
  </conditionalFormatting>
  <conditionalFormatting sqref="M91:M93">
    <cfRule type="containsText" dxfId="83" priority="9" operator="containsText" text="No">
      <formula>NOT(ISERROR(SEARCH("No",M91)))</formula>
    </cfRule>
  </conditionalFormatting>
  <conditionalFormatting sqref="N91:N93">
    <cfRule type="containsText" dxfId="82" priority="8" operator="containsText" text="O/S">
      <formula>NOT(ISERROR(SEARCH("O/S",N91)))</formula>
    </cfRule>
  </conditionalFormatting>
  <conditionalFormatting sqref="M85:M87">
    <cfRule type="containsText" dxfId="81" priority="7" operator="containsText" text="No">
      <formula>NOT(ISERROR(SEARCH("No",M85)))</formula>
    </cfRule>
  </conditionalFormatting>
  <conditionalFormatting sqref="N85:N87">
    <cfRule type="containsText" dxfId="80" priority="6" operator="containsText" text="O/S">
      <formula>NOT(ISERROR(SEARCH("O/S",N85)))</formula>
    </cfRule>
  </conditionalFormatting>
  <conditionalFormatting sqref="M79:M81">
    <cfRule type="containsText" dxfId="79" priority="5" operator="containsText" text="No">
      <formula>NOT(ISERROR(SEARCH("No",M79)))</formula>
    </cfRule>
  </conditionalFormatting>
  <conditionalFormatting sqref="N79:N81">
    <cfRule type="containsText" dxfId="78" priority="4" operator="containsText" text="O/S">
      <formula>NOT(ISERROR(SEARCH("O/S",N79)))</formula>
    </cfRule>
  </conditionalFormatting>
  <conditionalFormatting sqref="M73:M75">
    <cfRule type="containsText" dxfId="77" priority="3" operator="containsText" text="No">
      <formula>NOT(ISERROR(SEARCH("No",M73)))</formula>
    </cfRule>
  </conditionalFormatting>
  <conditionalFormatting sqref="N73:N75">
    <cfRule type="containsText" dxfId="76" priority="2" operator="containsText" text="O/S">
      <formula>NOT(ISERROR(SEARCH("O/S",N73)))</formula>
    </cfRule>
  </conditionalFormatting>
  <conditionalFormatting sqref="L4">
    <cfRule type="containsText" dxfId="75" priority="566" operator="containsText" text="O/S">
      <formula>NOT(ISERROR(SEARCH("O/S",L4)))</formula>
    </cfRule>
    <cfRule type="containsText" dxfId="74" priority="567" operator="containsText" text="OK">
      <formula>NOT(ISERROR(SEARCH("OK",L4)))</formula>
    </cfRule>
  </conditionalFormatting>
  <conditionalFormatting sqref="N4">
    <cfRule type="containsText" dxfId="73" priority="1" operator="containsText" text="O/S">
      <formula>NOT(ISERROR(SEARCH("O/S",N4)))</formula>
    </cfRule>
  </conditionalFormatting>
  <pageMargins left="0.39370078740157483" right="0.19685039370078741" top="0.19685039370078741" bottom="0.19685039370078741" header="0.51181102362204722" footer="0.51181102362204722"/>
  <pageSetup paperSize="9" orientation="portrait" r:id="rId1"/>
  <headerFooter alignWithMargins="0"/>
  <rowBreaks count="2" manualBreakCount="2">
    <brk id="65" min="1" max="6" man="1"/>
    <brk id="130" min="1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Junior">
    <tabColor rgb="FF92D050"/>
  </sheetPr>
  <dimension ref="A1:J72"/>
  <sheetViews>
    <sheetView topLeftCell="A11" workbookViewId="0">
      <selection activeCell="A11" sqref="A11"/>
    </sheetView>
  </sheetViews>
  <sheetFormatPr defaultRowHeight="15" outlineLevelRow="1" x14ac:dyDescent="0.25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 x14ac:dyDescent="0.25"/>
    <row r="2" spans="1:10" hidden="1" outlineLevel="1" x14ac:dyDescent="0.25">
      <c r="A2" s="26" t="s">
        <v>13</v>
      </c>
      <c r="J2" s="184" t="s">
        <v>1004</v>
      </c>
    </row>
    <row r="3" spans="1:10" ht="12.75" hidden="1" outlineLevel="1" x14ac:dyDescent="0.2">
      <c r="A3" s="56" t="s">
        <v>811</v>
      </c>
      <c r="B3" s="26" t="s">
        <v>1005</v>
      </c>
      <c r="C3" s="26" t="s">
        <v>865</v>
      </c>
      <c r="D3" s="26" t="s">
        <v>10</v>
      </c>
      <c r="E3" s="26" t="s">
        <v>11</v>
      </c>
      <c r="F3" s="185" t="s">
        <v>8</v>
      </c>
      <c r="G3" s="26" t="s">
        <v>866</v>
      </c>
      <c r="H3" s="26"/>
      <c r="I3" s="26"/>
      <c r="J3" s="184"/>
    </row>
    <row r="4" spans="1:10" ht="12.75" hidden="1" outlineLevel="1" x14ac:dyDescent="0.2">
      <c r="A4" s="174"/>
      <c r="B4" s="174"/>
      <c r="C4" s="174"/>
      <c r="D4" s="174"/>
      <c r="E4" s="186"/>
      <c r="F4" s="187"/>
      <c r="G4" s="188"/>
      <c r="H4" s="189"/>
      <c r="I4" s="189"/>
      <c r="J4" s="184" t="s">
        <v>1006</v>
      </c>
    </row>
    <row r="5" spans="1:10" ht="12.75" hidden="1" outlineLevel="1" x14ac:dyDescent="0.2">
      <c r="A5" s="174"/>
      <c r="B5" s="174"/>
      <c r="C5" s="174"/>
      <c r="D5" s="174"/>
      <c r="E5" s="174"/>
      <c r="F5" s="174"/>
      <c r="G5" s="190"/>
      <c r="H5" s="190"/>
      <c r="I5" s="190"/>
    </row>
    <row r="6" spans="1:10" hidden="1" outlineLevel="1" x14ac:dyDescent="0.25">
      <c r="A6" s="191" t="s">
        <v>853</v>
      </c>
      <c r="D6" s="1"/>
    </row>
    <row r="7" spans="1:10" ht="15.75" hidden="1" outlineLevel="1" thickBot="1" x14ac:dyDescent="0.3">
      <c r="A7" s="192">
        <v>45732</v>
      </c>
      <c r="D7" s="1"/>
    </row>
    <row r="8" spans="1:10" hidden="1" outlineLevel="1" x14ac:dyDescent="0.25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 x14ac:dyDescent="0.3">
      <c r="A9" s="11">
        <f ca="1">COUNT(OFFSET(A11,1,0,200,1))</f>
        <v>32</v>
      </c>
      <c r="B9" s="12" t="s">
        <v>3</v>
      </c>
      <c r="C9" s="12" t="s">
        <v>4</v>
      </c>
      <c r="D9" s="12"/>
      <c r="E9" s="193">
        <v>32</v>
      </c>
      <c r="F9" s="12" t="s">
        <v>5</v>
      </c>
      <c r="G9" s="13">
        <f ca="1">A9-E9</f>
        <v>0</v>
      </c>
    </row>
    <row r="10" spans="1:10" hidden="1" outlineLevel="1" x14ac:dyDescent="0.25">
      <c r="C10" s="1"/>
      <c r="D10" s="1"/>
      <c r="E10" s="1"/>
      <c r="F10" s="1"/>
    </row>
    <row r="11" spans="1:10" collapsed="1" x14ac:dyDescent="0.25">
      <c r="A11" s="208" t="s">
        <v>1204</v>
      </c>
    </row>
    <row r="13" spans="1:10" x14ac:dyDescent="0.25">
      <c r="A13" s="26" t="s">
        <v>1007</v>
      </c>
    </row>
    <row r="14" spans="1:10" ht="12.75" x14ac:dyDescent="0.2">
      <c r="A14" s="56" t="s">
        <v>811</v>
      </c>
      <c r="B14" s="26" t="s">
        <v>1005</v>
      </c>
      <c r="C14" s="26" t="s">
        <v>865</v>
      </c>
      <c r="D14" s="26" t="s">
        <v>10</v>
      </c>
      <c r="E14" s="26" t="s">
        <v>11</v>
      </c>
      <c r="F14" s="185" t="s">
        <v>8</v>
      </c>
      <c r="G14" s="26" t="s">
        <v>866</v>
      </c>
      <c r="H14" s="26"/>
      <c r="I14" s="26"/>
    </row>
    <row r="15" spans="1:10" ht="12.75" x14ac:dyDescent="0.2">
      <c r="A15" s="174">
        <v>1</v>
      </c>
      <c r="B15" s="174">
        <v>308</v>
      </c>
      <c r="C15" s="174" t="s">
        <v>1008</v>
      </c>
      <c r="D15" s="174" t="s">
        <v>1009</v>
      </c>
      <c r="E15" s="186" t="s">
        <v>1010</v>
      </c>
      <c r="F15" s="187">
        <v>6.6898148148148203E-3</v>
      </c>
      <c r="G15" s="188">
        <v>25</v>
      </c>
      <c r="H15" s="189"/>
      <c r="I15" s="189"/>
    </row>
    <row r="16" spans="1:10" ht="12.75" x14ac:dyDescent="0.2">
      <c r="A16" s="174">
        <v>2</v>
      </c>
      <c r="B16" s="174">
        <v>261</v>
      </c>
      <c r="C16" s="174" t="s">
        <v>1011</v>
      </c>
      <c r="D16" s="174" t="s">
        <v>55</v>
      </c>
      <c r="E16" s="186" t="s">
        <v>56</v>
      </c>
      <c r="F16" s="187">
        <v>6.8634259259259299E-3</v>
      </c>
      <c r="G16" s="188">
        <v>24</v>
      </c>
      <c r="H16" s="189"/>
      <c r="I16" s="189"/>
    </row>
    <row r="17" spans="1:9" ht="12.75" x14ac:dyDescent="0.2">
      <c r="A17" s="174">
        <v>3</v>
      </c>
      <c r="B17" s="174">
        <v>250</v>
      </c>
      <c r="C17" s="174" t="s">
        <v>1012</v>
      </c>
      <c r="D17" s="174" t="s">
        <v>18</v>
      </c>
      <c r="E17" s="186" t="s">
        <v>19</v>
      </c>
      <c r="F17" s="187">
        <v>7.1527777777777796E-3</v>
      </c>
      <c r="G17" s="188">
        <v>23</v>
      </c>
      <c r="H17" s="189"/>
      <c r="I17" s="189"/>
    </row>
    <row r="18" spans="1:9" ht="12.75" x14ac:dyDescent="0.2">
      <c r="A18" s="174">
        <v>4</v>
      </c>
      <c r="B18" s="174">
        <v>240</v>
      </c>
      <c r="C18" s="174" t="s">
        <v>1013</v>
      </c>
      <c r="D18" s="174" t="s">
        <v>18</v>
      </c>
      <c r="E18" s="186" t="s">
        <v>19</v>
      </c>
      <c r="F18" s="187">
        <v>7.1990740740740704E-3</v>
      </c>
      <c r="G18" s="188">
        <v>22</v>
      </c>
      <c r="H18" s="189"/>
      <c r="I18" s="189"/>
    </row>
    <row r="19" spans="1:9" ht="12.75" x14ac:dyDescent="0.2">
      <c r="A19" s="174">
        <v>5</v>
      </c>
      <c r="B19" s="174">
        <v>234</v>
      </c>
      <c r="C19" s="174" t="s">
        <v>1014</v>
      </c>
      <c r="D19" s="174" t="s">
        <v>101</v>
      </c>
      <c r="E19" s="186" t="s">
        <v>102</v>
      </c>
      <c r="F19" s="187">
        <v>7.6851851851851899E-3</v>
      </c>
      <c r="G19" s="188">
        <v>21</v>
      </c>
      <c r="H19" s="189"/>
      <c r="I19" s="189"/>
    </row>
    <row r="20" spans="1:9" ht="12.75" x14ac:dyDescent="0.2">
      <c r="A20" s="174">
        <v>6</v>
      </c>
      <c r="B20" s="174">
        <v>280</v>
      </c>
      <c r="C20" s="174" t="s">
        <v>1015</v>
      </c>
      <c r="D20" s="174" t="s">
        <v>160</v>
      </c>
      <c r="E20" s="186" t="s">
        <v>161</v>
      </c>
      <c r="F20" s="187">
        <v>8.8078703703703704E-3</v>
      </c>
      <c r="G20" s="188">
        <v>20</v>
      </c>
      <c r="H20" s="189"/>
      <c r="I20" s="189"/>
    </row>
    <row r="21" spans="1:9" ht="12.75" x14ac:dyDescent="0.2">
      <c r="A21" s="174">
        <v>7</v>
      </c>
      <c r="B21" s="174">
        <v>309</v>
      </c>
      <c r="C21" s="174" t="s">
        <v>1016</v>
      </c>
      <c r="D21" s="174" t="s">
        <v>62</v>
      </c>
      <c r="E21" s="186" t="s">
        <v>63</v>
      </c>
      <c r="F21" s="187">
        <v>1.0243055555555601E-2</v>
      </c>
      <c r="G21" s="188">
        <v>19</v>
      </c>
      <c r="H21" s="189"/>
      <c r="I21" s="189"/>
    </row>
    <row r="23" spans="1:9" x14ac:dyDescent="0.25">
      <c r="A23" s="26" t="s">
        <v>1017</v>
      </c>
    </row>
    <row r="24" spans="1:9" ht="12.75" x14ac:dyDescent="0.2">
      <c r="A24" s="56" t="s">
        <v>811</v>
      </c>
      <c r="B24" s="26" t="s">
        <v>1005</v>
      </c>
      <c r="C24" s="26" t="s">
        <v>865</v>
      </c>
      <c r="D24" s="26" t="s">
        <v>10</v>
      </c>
      <c r="E24" s="26" t="s">
        <v>11</v>
      </c>
      <c r="F24" s="185" t="s">
        <v>8</v>
      </c>
      <c r="G24" s="26" t="s">
        <v>866</v>
      </c>
      <c r="H24" s="26"/>
      <c r="I24" s="26"/>
    </row>
    <row r="25" spans="1:9" ht="12.75" x14ac:dyDescent="0.2">
      <c r="A25" s="174">
        <v>1</v>
      </c>
      <c r="B25" s="174">
        <v>310</v>
      </c>
      <c r="C25" s="174" t="s">
        <v>1018</v>
      </c>
      <c r="D25" s="174" t="s">
        <v>18</v>
      </c>
      <c r="E25" s="186" t="s">
        <v>19</v>
      </c>
      <c r="F25" s="187">
        <v>7.2106481481481501E-3</v>
      </c>
      <c r="G25" s="188">
        <v>25</v>
      </c>
      <c r="H25" s="189"/>
      <c r="I25" s="189"/>
    </row>
    <row r="26" spans="1:9" ht="12.75" x14ac:dyDescent="0.2">
      <c r="A26" s="174">
        <v>2</v>
      </c>
      <c r="B26" s="174">
        <v>314</v>
      </c>
      <c r="C26" s="174" t="s">
        <v>1019</v>
      </c>
      <c r="D26" s="174" t="s">
        <v>160</v>
      </c>
      <c r="E26" s="186" t="s">
        <v>161</v>
      </c>
      <c r="F26" s="187">
        <v>7.7083333333333301E-3</v>
      </c>
      <c r="G26" s="188">
        <v>24</v>
      </c>
      <c r="H26" s="189"/>
      <c r="I26" s="189"/>
    </row>
    <row r="27" spans="1:9" ht="12.75" x14ac:dyDescent="0.2">
      <c r="A27" s="174">
        <v>3</v>
      </c>
      <c r="B27" s="174">
        <v>257</v>
      </c>
      <c r="C27" s="174" t="s">
        <v>1020</v>
      </c>
      <c r="D27" s="174" t="s">
        <v>55</v>
      </c>
      <c r="E27" s="186" t="s">
        <v>56</v>
      </c>
      <c r="F27" s="187">
        <v>7.7199074074074097E-3</v>
      </c>
      <c r="G27" s="188">
        <v>23</v>
      </c>
      <c r="H27" s="189"/>
      <c r="I27" s="189"/>
    </row>
    <row r="28" spans="1:9" ht="12.75" x14ac:dyDescent="0.2">
      <c r="A28" s="174">
        <v>4</v>
      </c>
      <c r="B28" s="174">
        <v>293</v>
      </c>
      <c r="C28" s="174" t="s">
        <v>1021</v>
      </c>
      <c r="D28" s="174" t="s">
        <v>41</v>
      </c>
      <c r="E28" s="186" t="s">
        <v>42</v>
      </c>
      <c r="F28" s="187">
        <v>7.7662037037037101E-3</v>
      </c>
      <c r="G28" s="188">
        <v>22</v>
      </c>
      <c r="H28" s="189"/>
      <c r="I28" s="189"/>
    </row>
    <row r="29" spans="1:9" ht="12.75" x14ac:dyDescent="0.2">
      <c r="A29" s="174">
        <v>5</v>
      </c>
      <c r="B29" s="174">
        <v>300</v>
      </c>
      <c r="C29" s="174" t="s">
        <v>1022</v>
      </c>
      <c r="D29" s="174" t="s">
        <v>41</v>
      </c>
      <c r="E29" s="186" t="s">
        <v>42</v>
      </c>
      <c r="F29" s="187">
        <v>7.8009259259259299E-3</v>
      </c>
      <c r="G29" s="188">
        <v>21</v>
      </c>
      <c r="H29" s="189"/>
      <c r="I29" s="189"/>
    </row>
    <row r="31" spans="1:9" x14ac:dyDescent="0.25">
      <c r="A31" s="26" t="s">
        <v>1023</v>
      </c>
    </row>
    <row r="32" spans="1:9" ht="12.75" x14ac:dyDescent="0.2">
      <c r="A32" s="56" t="s">
        <v>811</v>
      </c>
      <c r="B32" s="26" t="s">
        <v>1005</v>
      </c>
      <c r="C32" s="26" t="s">
        <v>865</v>
      </c>
      <c r="D32" s="26" t="s">
        <v>10</v>
      </c>
      <c r="E32" s="26" t="s">
        <v>11</v>
      </c>
      <c r="F32" s="185" t="s">
        <v>8</v>
      </c>
      <c r="G32" s="26" t="s">
        <v>866</v>
      </c>
      <c r="H32" s="26"/>
      <c r="I32" s="26"/>
    </row>
    <row r="33" spans="1:9" ht="12.75" x14ac:dyDescent="0.2">
      <c r="A33" s="174">
        <v>1</v>
      </c>
      <c r="B33" s="174">
        <v>265</v>
      </c>
      <c r="C33" s="174" t="s">
        <v>1024</v>
      </c>
      <c r="D33" s="174" t="s">
        <v>160</v>
      </c>
      <c r="E33" s="186" t="s">
        <v>161</v>
      </c>
      <c r="F33" s="187">
        <v>6.08796296296296E-3</v>
      </c>
      <c r="G33" s="188">
        <v>20</v>
      </c>
      <c r="H33" s="189"/>
      <c r="I33" s="189"/>
    </row>
    <row r="34" spans="1:9" ht="12.75" x14ac:dyDescent="0.2">
      <c r="A34" s="174">
        <v>2</v>
      </c>
      <c r="B34" s="174">
        <v>311</v>
      </c>
      <c r="C34" s="174" t="s">
        <v>1025</v>
      </c>
      <c r="D34" s="174" t="s">
        <v>18</v>
      </c>
      <c r="E34" s="186" t="s">
        <v>19</v>
      </c>
      <c r="F34" s="187">
        <v>6.2731481481481501E-3</v>
      </c>
      <c r="G34" s="188">
        <v>19</v>
      </c>
      <c r="H34" s="189"/>
      <c r="I34" s="189"/>
    </row>
    <row r="35" spans="1:9" ht="12.75" x14ac:dyDescent="0.2">
      <c r="A35" s="174">
        <v>3</v>
      </c>
      <c r="B35" s="174">
        <v>264</v>
      </c>
      <c r="C35" s="174" t="s">
        <v>1026</v>
      </c>
      <c r="D35" s="174" t="s">
        <v>160</v>
      </c>
      <c r="E35" s="186" t="s">
        <v>161</v>
      </c>
      <c r="F35" s="187">
        <v>6.31944444444444E-3</v>
      </c>
      <c r="G35" s="188">
        <v>18</v>
      </c>
      <c r="H35" s="189"/>
      <c r="I35" s="189"/>
    </row>
    <row r="36" spans="1:9" ht="12.75" x14ac:dyDescent="0.2">
      <c r="A36" s="174">
        <v>4</v>
      </c>
      <c r="B36" s="174">
        <v>270</v>
      </c>
      <c r="C36" s="174" t="s">
        <v>1027</v>
      </c>
      <c r="D36" s="174" t="s">
        <v>160</v>
      </c>
      <c r="E36" s="186" t="s">
        <v>161</v>
      </c>
      <c r="F36" s="187">
        <v>7.0717592592592603E-3</v>
      </c>
      <c r="G36" s="188">
        <v>17</v>
      </c>
      <c r="H36" s="189"/>
      <c r="I36" s="189"/>
    </row>
    <row r="37" spans="1:9" ht="12.75" x14ac:dyDescent="0.2">
      <c r="A37" s="174">
        <v>5</v>
      </c>
      <c r="B37" s="174">
        <v>241</v>
      </c>
      <c r="C37" s="174" t="s">
        <v>1028</v>
      </c>
      <c r="D37" s="174" t="s">
        <v>18</v>
      </c>
      <c r="E37" s="186" t="s">
        <v>19</v>
      </c>
      <c r="F37" s="187">
        <v>7.1064814814814801E-3</v>
      </c>
      <c r="G37" s="188">
        <v>16</v>
      </c>
      <c r="H37" s="189"/>
      <c r="I37" s="189"/>
    </row>
    <row r="38" spans="1:9" ht="12.75" x14ac:dyDescent="0.2">
      <c r="A38" s="174">
        <v>6</v>
      </c>
      <c r="B38" s="174">
        <v>258</v>
      </c>
      <c r="C38" s="174" t="s">
        <v>1029</v>
      </c>
      <c r="D38" s="174" t="s">
        <v>55</v>
      </c>
      <c r="E38" s="186" t="s">
        <v>56</v>
      </c>
      <c r="F38" s="187">
        <v>8.7962962962963003E-3</v>
      </c>
      <c r="G38" s="188">
        <v>15</v>
      </c>
      <c r="H38" s="189"/>
      <c r="I38" s="189"/>
    </row>
    <row r="39" spans="1:9" ht="12.75" x14ac:dyDescent="0.2">
      <c r="A39" s="174">
        <v>7</v>
      </c>
      <c r="B39" s="174">
        <v>326</v>
      </c>
      <c r="C39" s="174" t="s">
        <v>1030</v>
      </c>
      <c r="D39" s="174" t="s">
        <v>62</v>
      </c>
      <c r="E39" s="186" t="s">
        <v>63</v>
      </c>
      <c r="F39" s="187">
        <v>1.02546296296296E-2</v>
      </c>
      <c r="G39" s="188">
        <v>14</v>
      </c>
      <c r="H39" s="189"/>
      <c r="I39" s="189"/>
    </row>
    <row r="41" spans="1:9" x14ac:dyDescent="0.25">
      <c r="A41" s="26" t="s">
        <v>1031</v>
      </c>
    </row>
    <row r="42" spans="1:9" ht="12.75" x14ac:dyDescent="0.2">
      <c r="A42" s="56" t="s">
        <v>811</v>
      </c>
      <c r="B42" s="26" t="s">
        <v>1005</v>
      </c>
      <c r="C42" s="26" t="s">
        <v>865</v>
      </c>
      <c r="D42" s="26" t="s">
        <v>10</v>
      </c>
      <c r="E42" s="26" t="s">
        <v>11</v>
      </c>
      <c r="F42" s="185" t="s">
        <v>8</v>
      </c>
      <c r="G42" s="26" t="s">
        <v>866</v>
      </c>
      <c r="H42" s="26"/>
      <c r="I42" s="26"/>
    </row>
    <row r="43" spans="1:9" ht="12.75" x14ac:dyDescent="0.2">
      <c r="A43" s="174">
        <v>1</v>
      </c>
      <c r="B43" s="174">
        <v>233</v>
      </c>
      <c r="C43" s="174" t="s">
        <v>1032</v>
      </c>
      <c r="D43" s="174" t="s">
        <v>101</v>
      </c>
      <c r="E43" s="186" t="s">
        <v>102</v>
      </c>
      <c r="F43" s="187">
        <v>6.5277777777777799E-3</v>
      </c>
      <c r="G43" s="188">
        <v>20</v>
      </c>
      <c r="H43" s="189"/>
      <c r="I43" s="189"/>
    </row>
    <row r="44" spans="1:9" ht="12.75" x14ac:dyDescent="0.2">
      <c r="A44" s="174">
        <v>2</v>
      </c>
      <c r="B44" s="174">
        <v>248</v>
      </c>
      <c r="C44" s="174" t="s">
        <v>1033</v>
      </c>
      <c r="D44" s="174" t="s">
        <v>18</v>
      </c>
      <c r="E44" s="186" t="s">
        <v>19</v>
      </c>
      <c r="F44" s="187">
        <v>6.7708333333333301E-3</v>
      </c>
      <c r="G44" s="188">
        <v>19</v>
      </c>
      <c r="H44" s="189"/>
      <c r="I44" s="189"/>
    </row>
    <row r="45" spans="1:9" ht="12.75" x14ac:dyDescent="0.2">
      <c r="A45" s="174">
        <v>3</v>
      </c>
      <c r="B45" s="174">
        <v>247</v>
      </c>
      <c r="C45" s="174" t="s">
        <v>1034</v>
      </c>
      <c r="D45" s="174" t="s">
        <v>18</v>
      </c>
      <c r="E45" s="186" t="s">
        <v>19</v>
      </c>
      <c r="F45" s="187">
        <v>6.875E-3</v>
      </c>
      <c r="G45" s="188">
        <v>18</v>
      </c>
      <c r="H45" s="189"/>
      <c r="I45" s="189"/>
    </row>
    <row r="46" spans="1:9" ht="12.75" x14ac:dyDescent="0.2">
      <c r="A46" s="174">
        <v>4</v>
      </c>
      <c r="B46" s="174">
        <v>325</v>
      </c>
      <c r="C46" s="174" t="s">
        <v>1035</v>
      </c>
      <c r="D46" s="174" t="s">
        <v>160</v>
      </c>
      <c r="E46" s="186" t="s">
        <v>161</v>
      </c>
      <c r="F46" s="187">
        <v>7.4999999999999997E-3</v>
      </c>
      <c r="G46" s="188">
        <v>17</v>
      </c>
      <c r="H46" s="189"/>
      <c r="I46" s="189"/>
    </row>
    <row r="47" spans="1:9" ht="12.75" x14ac:dyDescent="0.2">
      <c r="A47" s="174">
        <v>5</v>
      </c>
      <c r="B47" s="174">
        <v>327</v>
      </c>
      <c r="C47" s="174" t="s">
        <v>1036</v>
      </c>
      <c r="D47" s="174" t="s">
        <v>62</v>
      </c>
      <c r="E47" s="186" t="s">
        <v>63</v>
      </c>
      <c r="F47" s="187">
        <v>8.7500000000000008E-3</v>
      </c>
      <c r="G47" s="188">
        <v>16</v>
      </c>
      <c r="H47" s="189"/>
      <c r="I47" s="189"/>
    </row>
    <row r="49" spans="1:9" x14ac:dyDescent="0.25">
      <c r="A49" s="26" t="s">
        <v>1037</v>
      </c>
    </row>
    <row r="50" spans="1:9" ht="12.75" x14ac:dyDescent="0.2">
      <c r="A50" s="56" t="s">
        <v>811</v>
      </c>
      <c r="B50" s="26" t="s">
        <v>1005</v>
      </c>
      <c r="C50" s="26" t="s">
        <v>865</v>
      </c>
      <c r="D50" s="26" t="s">
        <v>10</v>
      </c>
      <c r="E50" s="26" t="s">
        <v>11</v>
      </c>
      <c r="F50" s="185" t="s">
        <v>8</v>
      </c>
      <c r="G50" s="26" t="s">
        <v>866</v>
      </c>
      <c r="H50" s="26"/>
      <c r="I50" s="26"/>
    </row>
    <row r="51" spans="1:9" ht="12.75" x14ac:dyDescent="0.2">
      <c r="A51" s="174">
        <v>1</v>
      </c>
      <c r="B51" s="174">
        <v>44</v>
      </c>
      <c r="C51" s="174" t="s">
        <v>1038</v>
      </c>
      <c r="D51" s="174" t="s">
        <v>160</v>
      </c>
      <c r="E51" s="186" t="s">
        <v>161</v>
      </c>
      <c r="F51" s="187">
        <v>9.1087962962963006E-3</v>
      </c>
      <c r="G51" s="188">
        <v>15</v>
      </c>
      <c r="H51" s="189"/>
      <c r="I51" s="189"/>
    </row>
    <row r="52" spans="1:9" ht="12.75" x14ac:dyDescent="0.2">
      <c r="A52" s="174">
        <v>2</v>
      </c>
      <c r="B52" s="174">
        <v>39</v>
      </c>
      <c r="C52" s="174" t="s">
        <v>1039</v>
      </c>
      <c r="D52" s="174" t="s">
        <v>23</v>
      </c>
      <c r="E52" s="186" t="s">
        <v>24</v>
      </c>
      <c r="F52" s="187">
        <v>9.9305555555555605E-3</v>
      </c>
      <c r="G52" s="188">
        <v>14</v>
      </c>
      <c r="H52" s="189"/>
      <c r="I52" s="189"/>
    </row>
    <row r="53" spans="1:9" ht="12.75" x14ac:dyDescent="0.2">
      <c r="A53" s="174">
        <v>3</v>
      </c>
      <c r="B53" s="174">
        <v>36</v>
      </c>
      <c r="C53" s="174" t="s">
        <v>1040</v>
      </c>
      <c r="D53" s="174" t="s">
        <v>48</v>
      </c>
      <c r="E53" s="186" t="s">
        <v>49</v>
      </c>
      <c r="F53" s="187">
        <v>1.00347222222222E-2</v>
      </c>
      <c r="G53" s="188">
        <v>13</v>
      </c>
      <c r="H53" s="189"/>
      <c r="I53" s="189"/>
    </row>
    <row r="54" spans="1:9" ht="12.75" x14ac:dyDescent="0.2">
      <c r="A54" s="174">
        <v>4</v>
      </c>
      <c r="B54" s="174">
        <v>15</v>
      </c>
      <c r="C54" s="174" t="s">
        <v>1041</v>
      </c>
      <c r="D54" s="174" t="s">
        <v>55</v>
      </c>
      <c r="E54" s="186" t="s">
        <v>56</v>
      </c>
      <c r="F54" s="187">
        <v>1.00694444444444E-2</v>
      </c>
      <c r="G54" s="188">
        <v>12</v>
      </c>
      <c r="H54" s="189"/>
      <c r="I54" s="189"/>
    </row>
    <row r="56" spans="1:9" x14ac:dyDescent="0.25">
      <c r="A56" s="26" t="s">
        <v>1042</v>
      </c>
    </row>
    <row r="57" spans="1:9" ht="12.75" x14ac:dyDescent="0.2">
      <c r="A57" s="56" t="s">
        <v>811</v>
      </c>
      <c r="B57" s="26" t="s">
        <v>1005</v>
      </c>
      <c r="C57" s="26" t="s">
        <v>865</v>
      </c>
      <c r="D57" s="26" t="s">
        <v>10</v>
      </c>
      <c r="E57" s="26" t="s">
        <v>11</v>
      </c>
      <c r="F57" s="185" t="s">
        <v>8</v>
      </c>
      <c r="G57" s="26" t="s">
        <v>866</v>
      </c>
      <c r="H57" s="26"/>
      <c r="I57" s="26"/>
    </row>
    <row r="58" spans="1:9" ht="12.75" x14ac:dyDescent="0.2">
      <c r="A58" s="174">
        <v>1</v>
      </c>
      <c r="B58" s="174">
        <v>43</v>
      </c>
      <c r="C58" s="174" t="s">
        <v>1043</v>
      </c>
      <c r="D58" s="174" t="s">
        <v>160</v>
      </c>
      <c r="E58" s="186" t="s">
        <v>161</v>
      </c>
      <c r="F58" s="187">
        <v>1.13425925925926E-2</v>
      </c>
      <c r="G58" s="188">
        <v>15</v>
      </c>
      <c r="H58" s="189"/>
      <c r="I58" s="189"/>
    </row>
    <row r="60" spans="1:9" x14ac:dyDescent="0.25">
      <c r="A60" s="26" t="s">
        <v>1044</v>
      </c>
    </row>
    <row r="61" spans="1:9" ht="12.75" x14ac:dyDescent="0.2">
      <c r="A61" s="56" t="s">
        <v>811</v>
      </c>
      <c r="B61" s="26" t="s">
        <v>1005</v>
      </c>
      <c r="C61" s="26" t="s">
        <v>865</v>
      </c>
      <c r="D61" s="26" t="s">
        <v>10</v>
      </c>
      <c r="E61" s="26" t="s">
        <v>11</v>
      </c>
      <c r="F61" s="185" t="s">
        <v>8</v>
      </c>
      <c r="G61" s="26" t="s">
        <v>866</v>
      </c>
      <c r="H61" s="26"/>
      <c r="I61" s="26"/>
    </row>
    <row r="62" spans="1:9" ht="12.75" x14ac:dyDescent="0.2">
      <c r="A62" s="174">
        <v>1</v>
      </c>
      <c r="B62" s="174">
        <v>19</v>
      </c>
      <c r="C62" s="174" t="s">
        <v>1045</v>
      </c>
      <c r="D62" s="174" t="s">
        <v>160</v>
      </c>
      <c r="E62" s="186" t="s">
        <v>161</v>
      </c>
      <c r="F62" s="187">
        <v>8.3333333333333297E-3</v>
      </c>
      <c r="G62" s="188">
        <v>15</v>
      </c>
      <c r="H62" s="189"/>
      <c r="I62" s="189"/>
    </row>
    <row r="63" spans="1:9" ht="12.75" x14ac:dyDescent="0.2">
      <c r="A63" s="174">
        <v>2</v>
      </c>
      <c r="B63" s="174">
        <v>12</v>
      </c>
      <c r="C63" s="174" t="s">
        <v>1046</v>
      </c>
      <c r="D63" s="174" t="s">
        <v>18</v>
      </c>
      <c r="E63" s="186" t="s">
        <v>19</v>
      </c>
      <c r="F63" s="187">
        <v>8.8194444444444405E-3</v>
      </c>
      <c r="G63" s="188">
        <v>14</v>
      </c>
      <c r="H63" s="189"/>
      <c r="I63" s="189"/>
    </row>
    <row r="65" spans="1:9" x14ac:dyDescent="0.25">
      <c r="A65" s="1" t="s">
        <v>1047</v>
      </c>
      <c r="D65" s="139"/>
      <c r="E65" s="139"/>
      <c r="F65" s="139"/>
    </row>
    <row r="66" spans="1:9" x14ac:dyDescent="0.25">
      <c r="A66" s="1" t="s">
        <v>1048</v>
      </c>
      <c r="D66" s="139"/>
      <c r="E66" s="139"/>
      <c r="F66" s="139"/>
    </row>
    <row r="67" spans="1:9" x14ac:dyDescent="0.25">
      <c r="A67" s="1" t="s">
        <v>1049</v>
      </c>
      <c r="D67" s="139"/>
      <c r="E67" s="139"/>
      <c r="F67" s="139"/>
    </row>
    <row r="68" spans="1:9" x14ac:dyDescent="0.25">
      <c r="A68" s="1" t="s">
        <v>1050</v>
      </c>
      <c r="D68" s="139"/>
      <c r="E68" s="139"/>
      <c r="F68" s="139"/>
    </row>
    <row r="69" spans="1:9" x14ac:dyDescent="0.25">
      <c r="A69" s="1"/>
      <c r="D69" s="139"/>
      <c r="E69" s="139"/>
      <c r="F69" s="139"/>
    </row>
    <row r="70" spans="1:9" x14ac:dyDescent="0.25">
      <c r="A70" s="26" t="s">
        <v>1051</v>
      </c>
    </row>
    <row r="71" spans="1:9" ht="12.75" x14ac:dyDescent="0.2">
      <c r="A71" s="56" t="s">
        <v>811</v>
      </c>
      <c r="B71" s="26" t="s">
        <v>1005</v>
      </c>
      <c r="C71" s="26" t="s">
        <v>865</v>
      </c>
      <c r="D71" s="26" t="s">
        <v>10</v>
      </c>
      <c r="E71" s="26" t="s">
        <v>11</v>
      </c>
      <c r="F71" s="185" t="s">
        <v>8</v>
      </c>
      <c r="G71" s="26" t="s">
        <v>866</v>
      </c>
      <c r="H71" s="26"/>
      <c r="I71" s="26"/>
    </row>
    <row r="72" spans="1:9" ht="12.75" x14ac:dyDescent="0.2">
      <c r="A72" s="174">
        <v>1</v>
      </c>
      <c r="B72" s="174">
        <v>16</v>
      </c>
      <c r="C72" s="174" t="s">
        <v>1052</v>
      </c>
      <c r="D72" s="174" t="s">
        <v>55</v>
      </c>
      <c r="E72" s="186" t="s">
        <v>56</v>
      </c>
      <c r="F72" s="187">
        <v>9.8379629629629598E-3</v>
      </c>
      <c r="G72" s="188">
        <v>15</v>
      </c>
      <c r="H72" s="189"/>
      <c r="I72" s="189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Junior">
    <tabColor rgb="FF92D050"/>
  </sheetPr>
  <dimension ref="A1:AR13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6" sqref="C6"/>
    </sheetView>
  </sheetViews>
  <sheetFormatPr defaultColWidth="9.140625" defaultRowHeight="12.75" outlineLevelRow="1" outlineLevelCol="1" x14ac:dyDescent="0.2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1" width="8.140625" style="2" customWidth="1"/>
    <col min="12" max="12" width="8.140625" style="2" hidden="1" customWidth="1"/>
    <col min="13" max="13" width="10.42578125" style="2" hidden="1" customWidth="1" outlineLevel="1"/>
    <col min="14" max="14" width="0" style="2" hidden="1" customWidth="1" collapsed="1"/>
    <col min="15" max="17" width="9.140625" style="2" hidden="1" customWidth="1"/>
    <col min="18" max="19" width="10.85546875" style="2" hidden="1" customWidth="1"/>
    <col min="20" max="21" width="9.140625" style="2" hidden="1" customWidth="1"/>
    <col min="22" max="26" width="9.140625" style="2" hidden="1" customWidth="1" outlineLevel="1"/>
    <col min="27" max="27" width="9.140625" style="2" hidden="1" customWidth="1" outlineLevel="1" collapsed="1"/>
    <col min="28" max="42" width="9.140625" style="2" hidden="1" customWidth="1" outlineLevel="1"/>
    <col min="43" max="43" width="1.7109375" style="2" hidden="1" customWidth="1" outlineLevel="1"/>
    <col min="44" max="44" width="0" style="2" hidden="1" customWidth="1" collapsed="1"/>
    <col min="45" max="16384" width="9.140625" style="2"/>
  </cols>
  <sheetData>
    <row r="1" spans="1:43" hidden="1" outlineLevel="1" x14ac:dyDescent="0.2">
      <c r="U1" s="28" t="s">
        <v>320</v>
      </c>
      <c r="V1" s="29" t="s">
        <v>321</v>
      </c>
      <c r="W1" s="27" t="str">
        <f>IF(ISBLANK(V1),"X",IF(AND(V1&lt;115,V1&gt;95),V1+1,V1))</f>
        <v xml:space="preserve">Formula to correct scores psoted </v>
      </c>
      <c r="X1" s="27" t="str">
        <f>IF(OR(X$6&gt;$C$5,X$6&gt;COUNT($D1:$I1)),"",LARGE($D1:$I1,X$6))</f>
        <v/>
      </c>
      <c r="Y1" s="27" t="str">
        <f>IF(OR(Y$6&gt;$C$5,Y$6&gt;COUNT($D1:$I1)),"",LARGE($D1:$I1,Y$6))</f>
        <v/>
      </c>
      <c r="Z1" s="27" t="str">
        <f>IF(OR(Z$6&gt;$C$5,Z$6&gt;COUNT($D1:$I1)),"",LARGE($D1:$I1,Z$6))</f>
        <v/>
      </c>
      <c r="AA1" s="27" t="str">
        <f>IF(OR(AA$6&gt;$C$5,AA$6&gt;COUNT($D1:$I1)),"",LARGE($D1:$I1,AA$6))</f>
        <v/>
      </c>
      <c r="AB1" s="1"/>
      <c r="AC1" s="1"/>
      <c r="AD1" s="1"/>
      <c r="AE1" s="1"/>
      <c r="AF1" s="1"/>
      <c r="AG1" s="1"/>
      <c r="AH1" s="1"/>
      <c r="AI1" s="27"/>
      <c r="AQ1" s="30"/>
    </row>
    <row r="2" spans="1:43" hidden="1" outlineLevel="1" x14ac:dyDescent="0.2">
      <c r="A2" s="2" t="s">
        <v>322</v>
      </c>
      <c r="D2" s="28" t="s">
        <v>323</v>
      </c>
      <c r="E2" s="2" t="b">
        <f>SUM(E6:E6)&gt;0</f>
        <v>0</v>
      </c>
      <c r="I2" s="31" t="s">
        <v>1053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40"/>
      <c r="M2" s="33">
        <f>J2+(ROW(J2)-ROW(J$6))/10000</f>
        <v>-4.0000000000000002E-4</v>
      </c>
      <c r="N2" s="32">
        <f>COUNT(D2:I2)</f>
        <v>0</v>
      </c>
      <c r="O2" s="32">
        <f ca="1">IF(AND(N2=1,OFFSET(C2,0,O$3)&gt;0),"Y",0)</f>
        <v>0</v>
      </c>
      <c r="P2" s="34">
        <v>0</v>
      </c>
      <c r="Q2" s="194">
        <f>1-(P2=P1)</f>
        <v>0</v>
      </c>
      <c r="R2" s="36">
        <f>IFERROR(LARGE(D2:I2,1),0)*1.001+IF($C$5&gt;=2,IFERROR(LARGE(D2:I2,2),0),0)*1.0001+IF($C$5&gt;=3,IFERROR(LARGE(D2:I2,3),0),0)*1.00001+IF($C$5&gt;=4,IFERROR(LARGE(D2:I2,4),0),0)*1.000001+IF($C$5&gt;=5,IFERROR(LARGE(D2:I2,5),0),0)*1.0000001+IF($C$5&gt;=6,IFERROR(LARGE(D2:I2,6),0),0)*1.00000001</f>
        <v>0</v>
      </c>
      <c r="S2" s="36">
        <f>J2+V2/1000+IF($C$5&gt;=2,W2/10000,0)+IF($C$5&gt;=3,X2/100000,0)+IF($C$5&gt;=4,Y2/1000000,0)+IF($C$5&gt;=5,Z2/10000000,0)+IF($C$5&gt;=6,AA2/100000000,0)</f>
        <v>0</v>
      </c>
      <c r="T2" s="35">
        <f t="shared" ref="T2" si="0">1-(R2=S2)</f>
        <v>0</v>
      </c>
      <c r="U2" s="35">
        <f>M2+V2/1000+W2/10000+X2/100000+Y2/1000000+Z2/10000000+AA2/100000000</f>
        <v>-4.0000000000000002E-4</v>
      </c>
      <c r="V2" s="35"/>
      <c r="W2" s="27"/>
      <c r="X2" s="27"/>
      <c r="Y2" s="27"/>
      <c r="Z2" s="27"/>
      <c r="AB2" s="31" t="s">
        <v>1054</v>
      </c>
      <c r="AC2" s="37" t="e">
        <v>#N/A</v>
      </c>
      <c r="AD2" s="37" t="e">
        <f>IF($AC2="Query O/S",AN2,0)</f>
        <v>#N/A</v>
      </c>
      <c r="AE2" s="37" t="e">
        <f>IF($AC2="Query O/S",AO2,0)</f>
        <v>#N/A</v>
      </c>
      <c r="AF2" s="37" t="e">
        <f>IF($AC2="Query O/S",AP2,0)</f>
        <v>#N/A</v>
      </c>
      <c r="AG2" s="39"/>
      <c r="AH2" s="40"/>
      <c r="AI2" s="41">
        <f>MAX(D2:I2)</f>
        <v>0</v>
      </c>
      <c r="AJ2" s="32">
        <f>(IFERROR(LARGE(D2:I2,1),0)+IF($AJ$3&gt;=2,IFERROR(LARGE(D2:I2,2),0),0)+IF($AJ$3&gt;=3,IFERROR(LARGE(D2:I2,3),0),0)+IF($AJ$3&gt;=4,IFERROR(LARGE(D2:I2,4),0),0)+IF($AJ$3&gt;=5,IFERROR(LARGE(D2:I2,5),0),0)+IF($AJ$3&gt;=6,IFERROR(LARGE(D2:I2,6),0),0)+AI2)</f>
        <v>0</v>
      </c>
      <c r="AK2" s="38" t="e">
        <f t="shared" ref="AK2:AM2" si="1">IF(AND($AC2="Query O/s",AN2&lt;&gt;""),AN2,"-")</f>
        <v>#N/A</v>
      </c>
      <c r="AL2" s="38" t="e">
        <f t="shared" si="1"/>
        <v>#N/A</v>
      </c>
      <c r="AM2" s="38" t="e">
        <f t="shared" si="1"/>
        <v>#N/A</v>
      </c>
      <c r="AQ2" s="30"/>
    </row>
    <row r="3" spans="1:43" hidden="1" outlineLevel="1" x14ac:dyDescent="0.2">
      <c r="D3" s="28"/>
      <c r="I3" s="31"/>
      <c r="J3" s="27"/>
      <c r="K3" s="27"/>
      <c r="L3" s="27"/>
      <c r="M3" s="42"/>
      <c r="N3" s="27" t="s">
        <v>326</v>
      </c>
      <c r="O3" s="43">
        <v>5</v>
      </c>
      <c r="P3" s="44" t="s">
        <v>1055</v>
      </c>
      <c r="Q3" s="45" t="s">
        <v>328</v>
      </c>
      <c r="T3" s="45" t="s">
        <v>329</v>
      </c>
      <c r="V3" s="29"/>
      <c r="W3" s="27"/>
      <c r="X3" s="27"/>
      <c r="Y3" s="27"/>
      <c r="Z3" s="27"/>
      <c r="AI3" s="1" t="s">
        <v>330</v>
      </c>
      <c r="AJ3" s="3">
        <f>$C$5-1</f>
        <v>2</v>
      </c>
      <c r="AN3" s="1" t="s">
        <v>331</v>
      </c>
      <c r="AQ3" s="30"/>
    </row>
    <row r="4" spans="1:43" s="15" customFormat="1" ht="38.25" customHeight="1" collapsed="1" thickBot="1" x14ac:dyDescent="0.45">
      <c r="A4" s="15" t="s">
        <v>1198</v>
      </c>
      <c r="Q4" s="47">
        <f>SUM(Q7:Q291)</f>
        <v>0</v>
      </c>
      <c r="T4" s="47">
        <f>SUM(T7:T291)</f>
        <v>0</v>
      </c>
      <c r="U4" s="44" t="s">
        <v>1056</v>
      </c>
      <c r="AB4" s="27"/>
      <c r="AC4" s="27"/>
      <c r="AD4" s="27"/>
      <c r="AE4" s="27"/>
      <c r="AF4" s="27"/>
      <c r="AG4" s="27"/>
      <c r="AH4" s="27"/>
      <c r="AI4" s="27"/>
      <c r="AJ4" s="44" t="s">
        <v>1057</v>
      </c>
      <c r="AK4" s="27"/>
      <c r="AL4" s="27"/>
      <c r="AM4" s="27"/>
      <c r="AN4" s="27"/>
      <c r="AO4" s="27"/>
      <c r="AP4" s="27"/>
      <c r="AQ4" s="48" t="s">
        <v>1058</v>
      </c>
    </row>
    <row r="5" spans="1:43" s="26" customFormat="1" x14ac:dyDescent="0.2">
      <c r="A5" s="26" t="s">
        <v>335</v>
      </c>
      <c r="C5" s="49">
        <v>3</v>
      </c>
      <c r="J5" s="50" t="str">
        <f>"Total is best " &amp;C5&amp;" races"</f>
        <v>Total is best 3 races</v>
      </c>
      <c r="L5" s="44" t="s">
        <v>1059</v>
      </c>
      <c r="R5" s="51" t="s">
        <v>337</v>
      </c>
      <c r="S5" s="51"/>
      <c r="T5" s="51"/>
      <c r="U5" s="31"/>
      <c r="V5" s="26" t="s">
        <v>338</v>
      </c>
      <c r="AB5" s="2"/>
      <c r="AC5" s="2"/>
      <c r="AD5" s="26" t="s">
        <v>339</v>
      </c>
      <c r="AG5" s="26" t="s">
        <v>341</v>
      </c>
      <c r="AH5" s="2"/>
      <c r="AK5" s="26" t="s">
        <v>342</v>
      </c>
      <c r="AN5" s="44" t="s">
        <v>1060</v>
      </c>
      <c r="AQ5" s="54"/>
    </row>
    <row r="6" spans="1:43" s="26" customFormat="1" ht="36.75" customHeight="1" x14ac:dyDescent="0.2">
      <c r="A6" s="26" t="s">
        <v>344</v>
      </c>
      <c r="B6" s="26" t="s">
        <v>346</v>
      </c>
      <c r="C6" s="56" t="s">
        <v>347</v>
      </c>
      <c r="D6" s="61" t="s">
        <v>348</v>
      </c>
      <c r="E6" s="61" t="s">
        <v>349</v>
      </c>
      <c r="F6" s="61" t="s">
        <v>350</v>
      </c>
      <c r="G6" s="61" t="s">
        <v>351</v>
      </c>
      <c r="H6" s="61" t="s">
        <v>352</v>
      </c>
      <c r="I6" s="61" t="s">
        <v>353</v>
      </c>
      <c r="J6" s="61" t="s">
        <v>354</v>
      </c>
      <c r="K6" s="195"/>
      <c r="L6" s="195" t="s">
        <v>356</v>
      </c>
      <c r="M6" s="58" t="s">
        <v>357</v>
      </c>
      <c r="N6" s="196" t="s">
        <v>358</v>
      </c>
      <c r="O6" s="195" t="s">
        <v>359</v>
      </c>
      <c r="P6" s="56" t="s">
        <v>360</v>
      </c>
      <c r="Q6" s="59" t="s">
        <v>328</v>
      </c>
      <c r="R6" s="20" t="s">
        <v>361</v>
      </c>
      <c r="S6" s="59" t="s">
        <v>362</v>
      </c>
      <c r="T6" s="59" t="s">
        <v>363</v>
      </c>
      <c r="U6" s="196" t="s">
        <v>1061</v>
      </c>
      <c r="V6" s="61">
        <v>1</v>
      </c>
      <c r="W6" s="61">
        <v>2</v>
      </c>
      <c r="X6" s="61">
        <v>3</v>
      </c>
      <c r="Y6" s="61">
        <v>4</v>
      </c>
      <c r="Z6" s="61">
        <v>5</v>
      </c>
      <c r="AA6" s="61">
        <v>6</v>
      </c>
      <c r="AC6" s="60" t="s">
        <v>365</v>
      </c>
      <c r="AD6" s="22" t="s">
        <v>366</v>
      </c>
      <c r="AE6" s="22" t="s">
        <v>367</v>
      </c>
      <c r="AF6" s="22" t="s">
        <v>368</v>
      </c>
      <c r="AG6" s="60" t="s">
        <v>1062</v>
      </c>
      <c r="AH6" s="60" t="s">
        <v>371</v>
      </c>
      <c r="AI6" s="22" t="s">
        <v>372</v>
      </c>
      <c r="AJ6" s="22" t="s">
        <v>373</v>
      </c>
      <c r="AK6" s="22" t="s">
        <v>366</v>
      </c>
      <c r="AL6" s="22" t="s">
        <v>367</v>
      </c>
      <c r="AM6" s="22" t="s">
        <v>368</v>
      </c>
      <c r="AN6" s="22" t="s">
        <v>366</v>
      </c>
      <c r="AO6" s="22" t="s">
        <v>367</v>
      </c>
      <c r="AP6" s="22" t="s">
        <v>368</v>
      </c>
      <c r="AQ6" s="54"/>
    </row>
    <row r="7" spans="1:43" ht="15" x14ac:dyDescent="0.25">
      <c r="A7" s="26" t="s">
        <v>1007</v>
      </c>
      <c r="D7" s="32"/>
      <c r="E7" s="32"/>
      <c r="F7" s="197"/>
      <c r="G7" s="32"/>
      <c r="H7" s="32"/>
      <c r="I7" s="32"/>
      <c r="J7" s="32"/>
      <c r="K7" s="32"/>
      <c r="L7" s="32"/>
      <c r="M7" s="32"/>
      <c r="N7" s="32"/>
      <c r="O7" s="32"/>
      <c r="P7" s="61" t="str">
        <f>A7</f>
        <v>U11B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G7" s="1"/>
      <c r="AH7" s="1"/>
      <c r="AI7" s="25"/>
      <c r="AJ7" s="25"/>
      <c r="AK7" s="25"/>
      <c r="AL7" s="25"/>
      <c r="AM7" s="25"/>
      <c r="AN7" s="25">
        <v>75</v>
      </c>
      <c r="AO7" s="25">
        <v>71</v>
      </c>
      <c r="AP7" s="25">
        <v>68</v>
      </c>
      <c r="AQ7" s="54"/>
    </row>
    <row r="8" spans="1:43" ht="15" x14ac:dyDescent="0.25">
      <c r="A8" s="1">
        <v>1</v>
      </c>
      <c r="B8" s="1" t="s">
        <v>1008</v>
      </c>
      <c r="C8" s="1" t="s">
        <v>1010</v>
      </c>
      <c r="D8" s="35"/>
      <c r="E8" s="32">
        <v>25</v>
      </c>
      <c r="F8" s="197">
        <v>25</v>
      </c>
      <c r="G8" s="32">
        <v>25</v>
      </c>
      <c r="H8" s="32">
        <v>25</v>
      </c>
      <c r="I8" s="32"/>
      <c r="J8" s="32">
        <f t="shared" ref="J8:J24" si="2">IFERROR(LARGE(D8:I8,1),0)+IF($C$5&gt;=2,IFERROR(LARGE(D8:I8,2),0),0)+IF($C$5&gt;=3,IFERROR(LARGE(D8:I8,3),0),0)+IF($C$5&gt;=4,IFERROR(LARGE(D8:I8,4),0),0)+IF($C$5&gt;=5,IFERROR(LARGE(D8:I8,5),0),0)+IF($C$5&gt;=6,IFERROR(LARGE(D8:I8,6),0),0)</f>
        <v>75</v>
      </c>
      <c r="K8" s="32"/>
      <c r="L8" s="40" t="s">
        <v>1063</v>
      </c>
      <c r="M8" s="33">
        <f t="shared" ref="M8:M24" si="3">J8+(ROW(J8)-ROW(J$6))/10000</f>
        <v>75.000200000000007</v>
      </c>
      <c r="N8" s="32">
        <f t="shared" ref="N8:N24" si="4">COUNT(D8:I8)</f>
        <v>4</v>
      </c>
      <c r="O8" s="32">
        <f t="shared" ref="O8:O24" ca="1" si="5">IF(AND(N8=1,OFFSET(C8,0,O$3)&gt;0),"Y",0)</f>
        <v>0</v>
      </c>
      <c r="P8" s="34" t="s">
        <v>1007</v>
      </c>
      <c r="Q8" s="194">
        <f t="shared" ref="Q8:Q24" si="6">1-(P8=P7)</f>
        <v>0</v>
      </c>
      <c r="R8" s="36">
        <f t="shared" ref="R8:R24" si="7">IFERROR(LARGE(D8:I8,1),0)*1.001+IF($C$5&gt;=2,IFERROR(LARGE(D8:I8,2),0),0)*1.0001+IF($C$5&gt;=3,IFERROR(LARGE(D8:I8,3),0),0)*1.00001+IF($C$5&gt;=4,IFERROR(LARGE(D8:I8,4),0),0)*1.000001+IF($C$5&gt;=5,IFERROR(LARGE(D8:I8,5),0),0)*1.0000001+IF($C$5&gt;=6,IFERROR(LARGE(D8:I8,6),0),0)*1.00000001</f>
        <v>75.027749999999997</v>
      </c>
      <c r="S8" s="36">
        <f t="shared" ref="S8:S24" si="8">J8+V8/1000+IF($C$5&gt;=2,W8/10000,0)+IF($C$5&gt;=3,X8/100000,0)+IF($C$5&gt;=4,Y8/1000000,0)+IF($C$5&gt;=5,Z8/10000000,0)+IF($C$5&gt;=6,AA8/100000000,0)</f>
        <v>75.027749999999997</v>
      </c>
      <c r="T8" s="35">
        <f t="shared" ref="T8:T24" si="9">1-(R8=S8)</f>
        <v>0</v>
      </c>
      <c r="U8" s="35">
        <f t="shared" ref="U8:U24" si="10">M8+V8/1000+W8/10000+X8/100000+Y8/1000000+Z8/10000000+AA8/100000000</f>
        <v>75.027974999999998</v>
      </c>
      <c r="V8" s="35">
        <v>25</v>
      </c>
      <c r="W8" s="32">
        <v>25</v>
      </c>
      <c r="X8" s="197">
        <v>25</v>
      </c>
      <c r="Y8" s="32">
        <v>25</v>
      </c>
      <c r="Z8" s="32">
        <v>0</v>
      </c>
      <c r="AA8" s="32">
        <v>0</v>
      </c>
      <c r="AC8" s="37">
        <v>0</v>
      </c>
      <c r="AD8" s="37">
        <v>0</v>
      </c>
      <c r="AE8" s="37">
        <v>0</v>
      </c>
      <c r="AF8" s="37">
        <v>0</v>
      </c>
      <c r="AG8" s="39">
        <v>3</v>
      </c>
      <c r="AH8" s="40">
        <v>75.002574999999979</v>
      </c>
      <c r="AI8" s="41">
        <v>25</v>
      </c>
      <c r="AJ8" s="32">
        <v>75</v>
      </c>
      <c r="AK8" s="38" t="str">
        <f t="shared" ref="AK8:AK24" si="11">IF(AND($AC8="Query O/s",AN8&lt;&gt;""),AN8,"-")</f>
        <v>-</v>
      </c>
      <c r="AL8" s="38" t="str">
        <f t="shared" ref="AL8:AL24" si="12">IF(AND($AC8="Query O/s",AO8&lt;&gt;""),AO8,"-")</f>
        <v>-</v>
      </c>
      <c r="AM8" s="38" t="str">
        <f t="shared" ref="AM8:AM24" si="13">IF(AND($AC8="Query O/s",AP8&lt;&gt;""),AP8,"-")</f>
        <v>-</v>
      </c>
      <c r="AN8" s="39" t="s">
        <v>1063</v>
      </c>
      <c r="AO8" s="39"/>
      <c r="AP8" s="39"/>
      <c r="AQ8" s="54"/>
    </row>
    <row r="9" spans="1:43" ht="15" x14ac:dyDescent="0.25">
      <c r="A9" s="1">
        <v>2</v>
      </c>
      <c r="B9" s="1" t="s">
        <v>1011</v>
      </c>
      <c r="C9" s="1" t="s">
        <v>56</v>
      </c>
      <c r="D9" s="35">
        <v>24</v>
      </c>
      <c r="E9" s="32">
        <v>24</v>
      </c>
      <c r="F9" s="197">
        <v>23</v>
      </c>
      <c r="G9" s="32">
        <v>23</v>
      </c>
      <c r="H9" s="32">
        <v>24</v>
      </c>
      <c r="I9" s="32"/>
      <c r="J9" s="32">
        <f t="shared" si="2"/>
        <v>72</v>
      </c>
      <c r="K9" s="32"/>
      <c r="L9" s="40" t="s">
        <v>1064</v>
      </c>
      <c r="M9" s="33">
        <f t="shared" si="3"/>
        <v>72.000299999999996</v>
      </c>
      <c r="N9" s="32">
        <f t="shared" si="4"/>
        <v>5</v>
      </c>
      <c r="O9" s="32">
        <f t="shared" ca="1" si="5"/>
        <v>0</v>
      </c>
      <c r="P9" s="34" t="s">
        <v>1007</v>
      </c>
      <c r="Q9" s="194">
        <f t="shared" si="6"/>
        <v>0</v>
      </c>
      <c r="R9" s="36">
        <f t="shared" si="7"/>
        <v>72.02664</v>
      </c>
      <c r="S9" s="36">
        <f t="shared" si="8"/>
        <v>72.02664</v>
      </c>
      <c r="T9" s="35">
        <f t="shared" si="9"/>
        <v>0</v>
      </c>
      <c r="U9" s="35">
        <f t="shared" si="10"/>
        <v>72.026965300000001</v>
      </c>
      <c r="V9" s="35">
        <v>24</v>
      </c>
      <c r="W9" s="32">
        <v>24</v>
      </c>
      <c r="X9" s="197">
        <v>24</v>
      </c>
      <c r="Y9" s="32">
        <v>23</v>
      </c>
      <c r="Z9" s="32">
        <v>23</v>
      </c>
      <c r="AA9" s="32">
        <v>0</v>
      </c>
      <c r="AC9" s="37">
        <v>0</v>
      </c>
      <c r="AD9" s="37">
        <v>0</v>
      </c>
      <c r="AE9" s="37">
        <v>0</v>
      </c>
      <c r="AF9" s="37">
        <v>0</v>
      </c>
      <c r="AG9" s="39">
        <v>4</v>
      </c>
      <c r="AH9" s="40">
        <v>71.026353</v>
      </c>
      <c r="AI9" s="41">
        <v>24</v>
      </c>
      <c r="AJ9" s="32">
        <v>72</v>
      </c>
      <c r="AK9" s="38" t="str">
        <f t="shared" si="11"/>
        <v>-</v>
      </c>
      <c r="AL9" s="38" t="str">
        <f t="shared" si="12"/>
        <v>-</v>
      </c>
      <c r="AM9" s="38" t="str">
        <f t="shared" si="13"/>
        <v>-</v>
      </c>
      <c r="AN9" s="39"/>
      <c r="AO9" s="39" t="s">
        <v>1064</v>
      </c>
      <c r="AP9" s="39" t="s">
        <v>1065</v>
      </c>
      <c r="AQ9" s="54"/>
    </row>
    <row r="10" spans="1:43" ht="15" x14ac:dyDescent="0.25">
      <c r="A10" s="1">
        <v>3</v>
      </c>
      <c r="B10" s="1" t="s">
        <v>1012</v>
      </c>
      <c r="C10" s="1" t="s">
        <v>19</v>
      </c>
      <c r="D10" s="35">
        <v>25</v>
      </c>
      <c r="E10" s="32">
        <v>23</v>
      </c>
      <c r="F10" s="197">
        <v>20</v>
      </c>
      <c r="G10" s="32"/>
      <c r="H10" s="32">
        <v>23</v>
      </c>
      <c r="I10" s="32"/>
      <c r="J10" s="32">
        <f t="shared" si="2"/>
        <v>71</v>
      </c>
      <c r="K10" s="32"/>
      <c r="L10" s="40" t="s">
        <v>1065</v>
      </c>
      <c r="M10" s="33">
        <f t="shared" si="3"/>
        <v>71.000399999999999</v>
      </c>
      <c r="N10" s="32">
        <f t="shared" si="4"/>
        <v>4</v>
      </c>
      <c r="O10" s="32">
        <f t="shared" ca="1" si="5"/>
        <v>0</v>
      </c>
      <c r="P10" s="34" t="s">
        <v>1007</v>
      </c>
      <c r="Q10" s="194">
        <f t="shared" si="6"/>
        <v>0</v>
      </c>
      <c r="R10" s="36">
        <f t="shared" si="7"/>
        <v>71.027529999999999</v>
      </c>
      <c r="S10" s="36">
        <f t="shared" si="8"/>
        <v>71.027530000000013</v>
      </c>
      <c r="T10" s="35">
        <f t="shared" si="9"/>
        <v>0</v>
      </c>
      <c r="U10" s="35">
        <f t="shared" si="10"/>
        <v>71.027950000000018</v>
      </c>
      <c r="V10" s="35">
        <v>25</v>
      </c>
      <c r="W10" s="32">
        <v>23</v>
      </c>
      <c r="X10" s="197">
        <v>23</v>
      </c>
      <c r="Y10" s="32">
        <v>20</v>
      </c>
      <c r="Z10" s="32">
        <v>0</v>
      </c>
      <c r="AA10" s="32">
        <v>0</v>
      </c>
      <c r="AC10" s="37">
        <v>0</v>
      </c>
      <c r="AD10" s="37">
        <v>0</v>
      </c>
      <c r="AE10" s="37">
        <v>0</v>
      </c>
      <c r="AF10" s="37">
        <v>0</v>
      </c>
      <c r="AG10" s="39">
        <v>3</v>
      </c>
      <c r="AH10" s="40">
        <v>68.027100000000019</v>
      </c>
      <c r="AI10" s="41">
        <v>25</v>
      </c>
      <c r="AJ10" s="32">
        <v>73</v>
      </c>
      <c r="AK10" s="38" t="str">
        <f t="shared" si="11"/>
        <v>-</v>
      </c>
      <c r="AL10" s="38" t="str">
        <f t="shared" si="12"/>
        <v>-</v>
      </c>
      <c r="AM10" s="38" t="str">
        <f t="shared" si="13"/>
        <v>-</v>
      </c>
      <c r="AN10" s="39"/>
      <c r="AO10" s="39" t="s">
        <v>1064</v>
      </c>
      <c r="AP10" s="39" t="s">
        <v>1065</v>
      </c>
      <c r="AQ10" s="54"/>
    </row>
    <row r="11" spans="1:43" ht="15" x14ac:dyDescent="0.25">
      <c r="A11" s="1">
        <v>4</v>
      </c>
      <c r="B11" s="1" t="s">
        <v>1013</v>
      </c>
      <c r="C11" s="1" t="s">
        <v>19</v>
      </c>
      <c r="D11" s="35">
        <v>23</v>
      </c>
      <c r="E11" s="32">
        <v>22</v>
      </c>
      <c r="F11" s="197">
        <v>22</v>
      </c>
      <c r="G11" s="32">
        <v>21</v>
      </c>
      <c r="H11" s="32">
        <v>22</v>
      </c>
      <c r="I11" s="32"/>
      <c r="J11" s="32">
        <f t="shared" si="2"/>
        <v>67</v>
      </c>
      <c r="K11" s="32"/>
      <c r="L11" s="40" t="s">
        <v>1066</v>
      </c>
      <c r="M11" s="33">
        <f t="shared" si="3"/>
        <v>67.000500000000002</v>
      </c>
      <c r="N11" s="32">
        <f t="shared" si="4"/>
        <v>5</v>
      </c>
      <c r="O11" s="32">
        <f t="shared" ca="1" si="5"/>
        <v>0</v>
      </c>
      <c r="P11" s="34" t="s">
        <v>1007</v>
      </c>
      <c r="Q11" s="194">
        <f t="shared" si="6"/>
        <v>0</v>
      </c>
      <c r="R11" s="36">
        <f t="shared" si="7"/>
        <v>67.025419999999997</v>
      </c>
      <c r="S11" s="36">
        <f t="shared" si="8"/>
        <v>67.025419999999997</v>
      </c>
      <c r="T11" s="35">
        <f t="shared" si="9"/>
        <v>0</v>
      </c>
      <c r="U11" s="35">
        <f t="shared" si="10"/>
        <v>67.025944100000004</v>
      </c>
      <c r="V11" s="35">
        <v>23</v>
      </c>
      <c r="W11" s="32">
        <v>22</v>
      </c>
      <c r="X11" s="197">
        <v>22</v>
      </c>
      <c r="Y11" s="32">
        <v>22</v>
      </c>
      <c r="Z11" s="32">
        <v>21</v>
      </c>
      <c r="AA11" s="32">
        <v>0</v>
      </c>
      <c r="AC11" s="37">
        <v>0</v>
      </c>
      <c r="AD11" s="37">
        <v>0</v>
      </c>
      <c r="AE11" s="37">
        <v>0</v>
      </c>
      <c r="AF11" s="37">
        <v>0</v>
      </c>
      <c r="AG11" s="39">
        <v>4</v>
      </c>
      <c r="AH11" s="40">
        <v>67.024940999999998</v>
      </c>
      <c r="AI11" s="41">
        <v>23</v>
      </c>
      <c r="AJ11" s="32">
        <v>68</v>
      </c>
      <c r="AK11" s="38" t="str">
        <f t="shared" si="11"/>
        <v>-</v>
      </c>
      <c r="AL11" s="38" t="str">
        <f t="shared" si="12"/>
        <v>-</v>
      </c>
      <c r="AM11" s="38" t="str">
        <f t="shared" si="13"/>
        <v>-</v>
      </c>
      <c r="AN11" s="39"/>
      <c r="AO11" s="39"/>
      <c r="AP11" s="39" t="s">
        <v>1065</v>
      </c>
      <c r="AQ11" s="54"/>
    </row>
    <row r="12" spans="1:43" ht="15" x14ac:dyDescent="0.25">
      <c r="A12" s="1">
        <v>5</v>
      </c>
      <c r="B12" s="1" t="s">
        <v>1014</v>
      </c>
      <c r="C12" s="1" t="s">
        <v>102</v>
      </c>
      <c r="D12" s="35"/>
      <c r="E12" s="32">
        <v>21</v>
      </c>
      <c r="F12" s="197">
        <v>14</v>
      </c>
      <c r="G12" s="32">
        <v>22</v>
      </c>
      <c r="H12" s="32">
        <v>21</v>
      </c>
      <c r="I12" s="32"/>
      <c r="J12" s="32">
        <f t="shared" si="2"/>
        <v>64</v>
      </c>
      <c r="K12" s="32"/>
      <c r="L12" s="40"/>
      <c r="M12" s="33">
        <f t="shared" si="3"/>
        <v>64.000600000000006</v>
      </c>
      <c r="N12" s="32">
        <f t="shared" si="4"/>
        <v>4</v>
      </c>
      <c r="O12" s="32">
        <f t="shared" ca="1" si="5"/>
        <v>0</v>
      </c>
      <c r="P12" s="34" t="s">
        <v>1007</v>
      </c>
      <c r="Q12" s="194">
        <f t="shared" si="6"/>
        <v>0</v>
      </c>
      <c r="R12" s="36">
        <f t="shared" si="7"/>
        <v>64.02431</v>
      </c>
      <c r="S12" s="36">
        <f t="shared" si="8"/>
        <v>64.02431</v>
      </c>
      <c r="T12" s="35">
        <f t="shared" si="9"/>
        <v>0</v>
      </c>
      <c r="U12" s="35">
        <f t="shared" si="10"/>
        <v>64.024923999999999</v>
      </c>
      <c r="V12" s="35">
        <v>22</v>
      </c>
      <c r="W12" s="32">
        <v>21</v>
      </c>
      <c r="X12" s="197">
        <v>21</v>
      </c>
      <c r="Y12" s="32">
        <v>14</v>
      </c>
      <c r="Z12" s="32">
        <v>0</v>
      </c>
      <c r="AA12" s="32">
        <v>0</v>
      </c>
      <c r="AC12" s="37">
        <v>0</v>
      </c>
      <c r="AD12" s="37">
        <v>0</v>
      </c>
      <c r="AE12" s="37">
        <v>0</v>
      </c>
      <c r="AF12" s="37">
        <v>0</v>
      </c>
      <c r="AG12" s="39">
        <v>3</v>
      </c>
      <c r="AH12" s="40">
        <v>57.001562</v>
      </c>
      <c r="AI12" s="41">
        <v>22</v>
      </c>
      <c r="AJ12" s="32">
        <v>65</v>
      </c>
      <c r="AK12" s="38" t="str">
        <f t="shared" si="11"/>
        <v>-</v>
      </c>
      <c r="AL12" s="38" t="str">
        <f t="shared" si="12"/>
        <v>-</v>
      </c>
      <c r="AM12" s="38" t="str">
        <f t="shared" si="13"/>
        <v>-</v>
      </c>
      <c r="AN12" s="39"/>
      <c r="AO12" s="39"/>
      <c r="AP12" s="39"/>
      <c r="AQ12" s="54"/>
    </row>
    <row r="13" spans="1:43" ht="15" x14ac:dyDescent="0.25">
      <c r="A13" s="1">
        <v>6</v>
      </c>
      <c r="B13" s="1" t="s">
        <v>1016</v>
      </c>
      <c r="C13" s="1" t="s">
        <v>63</v>
      </c>
      <c r="D13" s="35">
        <v>20</v>
      </c>
      <c r="E13" s="32">
        <v>20</v>
      </c>
      <c r="F13" s="197">
        <v>15</v>
      </c>
      <c r="G13" s="32">
        <v>20</v>
      </c>
      <c r="H13" s="32">
        <v>19</v>
      </c>
      <c r="I13" s="32"/>
      <c r="J13" s="32">
        <f t="shared" si="2"/>
        <v>60</v>
      </c>
      <c r="K13" s="32"/>
      <c r="L13" s="40"/>
      <c r="M13" s="33">
        <f t="shared" si="3"/>
        <v>60.000700000000002</v>
      </c>
      <c r="N13" s="32">
        <f t="shared" si="4"/>
        <v>5</v>
      </c>
      <c r="O13" s="32">
        <f t="shared" ca="1" si="5"/>
        <v>0</v>
      </c>
      <c r="P13" s="34" t="s">
        <v>1007</v>
      </c>
      <c r="Q13" s="194">
        <f t="shared" si="6"/>
        <v>0</v>
      </c>
      <c r="R13" s="36">
        <f t="shared" si="7"/>
        <v>60.022199999999991</v>
      </c>
      <c r="S13" s="36">
        <f t="shared" si="8"/>
        <v>60.022200000000005</v>
      </c>
      <c r="T13" s="35">
        <f t="shared" si="9"/>
        <v>0</v>
      </c>
      <c r="U13" s="35">
        <f t="shared" si="10"/>
        <v>60.022920500000012</v>
      </c>
      <c r="V13" s="35">
        <v>20</v>
      </c>
      <c r="W13" s="32">
        <v>20</v>
      </c>
      <c r="X13" s="197">
        <v>20</v>
      </c>
      <c r="Y13" s="32">
        <v>19</v>
      </c>
      <c r="Z13" s="32">
        <v>15</v>
      </c>
      <c r="AA13" s="32">
        <v>0</v>
      </c>
      <c r="AC13" s="37">
        <v>0</v>
      </c>
      <c r="AD13" s="37">
        <v>0</v>
      </c>
      <c r="AE13" s="37">
        <v>0</v>
      </c>
      <c r="AF13" s="37">
        <v>0</v>
      </c>
      <c r="AG13" s="39">
        <v>4</v>
      </c>
      <c r="AH13" s="40">
        <v>60.021570000000004</v>
      </c>
      <c r="AI13" s="41">
        <v>20</v>
      </c>
      <c r="AJ13" s="32">
        <v>60</v>
      </c>
      <c r="AK13" s="38" t="str">
        <f t="shared" si="11"/>
        <v>-</v>
      </c>
      <c r="AL13" s="38" t="str">
        <f t="shared" si="12"/>
        <v>-</v>
      </c>
      <c r="AM13" s="38" t="str">
        <f t="shared" si="13"/>
        <v>-</v>
      </c>
      <c r="AN13" s="39"/>
      <c r="AO13" s="39"/>
      <c r="AP13" s="39"/>
      <c r="AQ13" s="54"/>
    </row>
    <row r="14" spans="1:43" ht="15" x14ac:dyDescent="0.25">
      <c r="A14" s="1">
        <v>7</v>
      </c>
      <c r="B14" s="1" t="s">
        <v>1015</v>
      </c>
      <c r="C14" s="1" t="s">
        <v>161</v>
      </c>
      <c r="D14" s="35">
        <v>17</v>
      </c>
      <c r="E14" s="32"/>
      <c r="F14" s="197">
        <v>16</v>
      </c>
      <c r="G14" s="32">
        <v>19</v>
      </c>
      <c r="H14" s="32">
        <v>20</v>
      </c>
      <c r="I14" s="32"/>
      <c r="J14" s="32">
        <f t="shared" si="2"/>
        <v>56</v>
      </c>
      <c r="K14" s="32"/>
      <c r="L14" s="40"/>
      <c r="M14" s="33">
        <f t="shared" si="3"/>
        <v>56.000799999999998</v>
      </c>
      <c r="N14" s="32">
        <f t="shared" si="4"/>
        <v>4</v>
      </c>
      <c r="O14" s="32">
        <f t="shared" ca="1" si="5"/>
        <v>0</v>
      </c>
      <c r="P14" s="34" t="s">
        <v>1007</v>
      </c>
      <c r="Q14" s="194">
        <f t="shared" si="6"/>
        <v>0</v>
      </c>
      <c r="R14" s="36">
        <f t="shared" si="7"/>
        <v>56.022069999999999</v>
      </c>
      <c r="S14" s="36">
        <f t="shared" si="8"/>
        <v>56.022069999999999</v>
      </c>
      <c r="T14" s="35">
        <f t="shared" si="9"/>
        <v>0</v>
      </c>
      <c r="U14" s="35">
        <f t="shared" si="10"/>
        <v>56.022886</v>
      </c>
      <c r="V14" s="35">
        <v>20</v>
      </c>
      <c r="W14" s="32">
        <v>19</v>
      </c>
      <c r="X14" s="197">
        <v>17</v>
      </c>
      <c r="Y14" s="32">
        <v>16</v>
      </c>
      <c r="Z14" s="32">
        <v>0</v>
      </c>
      <c r="AA14" s="32">
        <v>0</v>
      </c>
      <c r="AC14" s="37">
        <v>0</v>
      </c>
      <c r="AD14" s="37">
        <v>0</v>
      </c>
      <c r="AE14" s="37">
        <v>0</v>
      </c>
      <c r="AF14" s="37">
        <v>0</v>
      </c>
      <c r="AG14" s="39">
        <v>3</v>
      </c>
      <c r="AH14" s="40">
        <v>52.016379000000008</v>
      </c>
      <c r="AI14" s="41">
        <v>19</v>
      </c>
      <c r="AJ14" s="32">
        <v>55</v>
      </c>
      <c r="AK14" s="38" t="str">
        <f t="shared" si="11"/>
        <v>-</v>
      </c>
      <c r="AL14" s="38" t="str">
        <f t="shared" si="12"/>
        <v>-</v>
      </c>
      <c r="AM14" s="38" t="str">
        <f t="shared" si="13"/>
        <v>-</v>
      </c>
      <c r="AN14" s="39"/>
      <c r="AO14" s="39"/>
      <c r="AP14" s="39"/>
      <c r="AQ14" s="54"/>
    </row>
    <row r="15" spans="1:43" ht="15" x14ac:dyDescent="0.25">
      <c r="A15" s="1">
        <v>8</v>
      </c>
      <c r="B15" s="1" t="s">
        <v>1067</v>
      </c>
      <c r="C15" s="1" t="s">
        <v>157</v>
      </c>
      <c r="D15" s="35">
        <v>21</v>
      </c>
      <c r="E15" s="32"/>
      <c r="F15" s="197">
        <v>19</v>
      </c>
      <c r="G15" s="32"/>
      <c r="H15" s="32"/>
      <c r="I15" s="32"/>
      <c r="J15" s="32">
        <f t="shared" si="2"/>
        <v>40</v>
      </c>
      <c r="K15" s="32"/>
      <c r="L15" s="40"/>
      <c r="M15" s="33">
        <f t="shared" si="3"/>
        <v>40.000900000000001</v>
      </c>
      <c r="N15" s="32">
        <f t="shared" si="4"/>
        <v>2</v>
      </c>
      <c r="O15" s="32">
        <f t="shared" ca="1" si="5"/>
        <v>0</v>
      </c>
      <c r="P15" s="34" t="s">
        <v>1007</v>
      </c>
      <c r="Q15" s="194">
        <f t="shared" si="6"/>
        <v>0</v>
      </c>
      <c r="R15" s="36">
        <f t="shared" si="7"/>
        <v>40.022899999999993</v>
      </c>
      <c r="S15" s="36">
        <f t="shared" si="8"/>
        <v>40.0229</v>
      </c>
      <c r="T15" s="35">
        <f t="shared" si="9"/>
        <v>0</v>
      </c>
      <c r="U15" s="35">
        <f t="shared" si="10"/>
        <v>40.023800000000001</v>
      </c>
      <c r="V15" s="35">
        <v>21</v>
      </c>
      <c r="W15" s="32">
        <v>19</v>
      </c>
      <c r="X15" s="197">
        <v>0</v>
      </c>
      <c r="Y15" s="32">
        <v>0</v>
      </c>
      <c r="Z15" s="32">
        <v>0</v>
      </c>
      <c r="AA15" s="32">
        <v>0</v>
      </c>
      <c r="AC15" s="37">
        <v>0</v>
      </c>
      <c r="AD15" s="37">
        <v>0</v>
      </c>
      <c r="AE15" s="37">
        <v>0</v>
      </c>
      <c r="AF15" s="37">
        <v>0</v>
      </c>
      <c r="AG15" s="39">
        <v>2</v>
      </c>
      <c r="AH15" s="40">
        <v>40.020290000000003</v>
      </c>
      <c r="AI15" s="41">
        <v>21</v>
      </c>
      <c r="AJ15" s="32">
        <v>61</v>
      </c>
      <c r="AK15" s="38" t="str">
        <f t="shared" si="11"/>
        <v>-</v>
      </c>
      <c r="AL15" s="38" t="str">
        <f t="shared" si="12"/>
        <v>-</v>
      </c>
      <c r="AM15" s="38" t="str">
        <f t="shared" si="13"/>
        <v>-</v>
      </c>
      <c r="AN15" s="39"/>
      <c r="AO15" s="39"/>
      <c r="AP15" s="39"/>
      <c r="AQ15" s="54"/>
    </row>
    <row r="16" spans="1:43" ht="15" x14ac:dyDescent="0.25">
      <c r="A16" s="1">
        <v>10</v>
      </c>
      <c r="B16" s="1" t="s">
        <v>1068</v>
      </c>
      <c r="C16" s="1" t="s">
        <v>124</v>
      </c>
      <c r="D16" s="35"/>
      <c r="E16" s="32"/>
      <c r="F16" s="197"/>
      <c r="G16" s="32">
        <v>24</v>
      </c>
      <c r="H16" s="32"/>
      <c r="I16" s="32"/>
      <c r="J16" s="32">
        <f t="shared" si="2"/>
        <v>24</v>
      </c>
      <c r="K16" s="32"/>
      <c r="L16" s="40"/>
      <c r="M16" s="33">
        <f t="shared" si="3"/>
        <v>24.001000000000001</v>
      </c>
      <c r="N16" s="32">
        <f t="shared" si="4"/>
        <v>1</v>
      </c>
      <c r="O16" s="32">
        <f t="shared" ca="1" si="5"/>
        <v>0</v>
      </c>
      <c r="P16" s="34" t="s">
        <v>1007</v>
      </c>
      <c r="Q16" s="194">
        <f t="shared" si="6"/>
        <v>0</v>
      </c>
      <c r="R16" s="36">
        <f t="shared" si="7"/>
        <v>24.023999999999997</v>
      </c>
      <c r="S16" s="36">
        <f t="shared" si="8"/>
        <v>24.024000000000001</v>
      </c>
      <c r="T16" s="35">
        <f t="shared" si="9"/>
        <v>0</v>
      </c>
      <c r="U16" s="35">
        <f t="shared" si="10"/>
        <v>24.025000000000002</v>
      </c>
      <c r="V16" s="35">
        <v>24</v>
      </c>
      <c r="W16" s="32">
        <v>0</v>
      </c>
      <c r="X16" s="197">
        <v>0</v>
      </c>
      <c r="Y16" s="32">
        <v>0</v>
      </c>
      <c r="Z16" s="32">
        <v>0</v>
      </c>
      <c r="AA16" s="32">
        <v>0</v>
      </c>
      <c r="AC16" s="37">
        <v>0</v>
      </c>
      <c r="AD16" s="37">
        <v>0</v>
      </c>
      <c r="AE16" s="37">
        <v>0</v>
      </c>
      <c r="AF16" s="37">
        <v>0</v>
      </c>
      <c r="AG16" s="39">
        <v>1</v>
      </c>
      <c r="AH16" s="40">
        <v>23.998923999999999</v>
      </c>
      <c r="AI16" s="41">
        <v>24</v>
      </c>
      <c r="AJ16" s="32">
        <v>48</v>
      </c>
      <c r="AK16" s="38" t="str">
        <f t="shared" si="11"/>
        <v>-</v>
      </c>
      <c r="AL16" s="38" t="str">
        <f t="shared" si="12"/>
        <v>-</v>
      </c>
      <c r="AM16" s="38" t="str">
        <f t="shared" si="13"/>
        <v>-</v>
      </c>
      <c r="AN16" s="39"/>
      <c r="AO16" s="39"/>
      <c r="AP16" s="39"/>
      <c r="AQ16" s="54"/>
    </row>
    <row r="17" spans="1:43" ht="15" x14ac:dyDescent="0.25">
      <c r="A17" s="1">
        <v>11</v>
      </c>
      <c r="B17" s="1" t="s">
        <v>1069</v>
      </c>
      <c r="C17" s="1" t="s">
        <v>157</v>
      </c>
      <c r="D17" s="35"/>
      <c r="E17" s="32"/>
      <c r="F17" s="197">
        <v>24</v>
      </c>
      <c r="G17" s="32"/>
      <c r="H17" s="32"/>
      <c r="I17" s="32"/>
      <c r="J17" s="32">
        <f t="shared" si="2"/>
        <v>24</v>
      </c>
      <c r="K17" s="32"/>
      <c r="L17" s="40"/>
      <c r="M17" s="33">
        <f t="shared" si="3"/>
        <v>24.001100000000001</v>
      </c>
      <c r="N17" s="32">
        <f t="shared" si="4"/>
        <v>1</v>
      </c>
      <c r="O17" s="32">
        <f t="shared" ca="1" si="5"/>
        <v>0</v>
      </c>
      <c r="P17" s="34" t="s">
        <v>1007</v>
      </c>
      <c r="Q17" s="194">
        <f t="shared" si="6"/>
        <v>0</v>
      </c>
      <c r="R17" s="36">
        <f t="shared" si="7"/>
        <v>24.023999999999997</v>
      </c>
      <c r="S17" s="36">
        <f t="shared" si="8"/>
        <v>24.024000000000001</v>
      </c>
      <c r="T17" s="35">
        <f t="shared" si="9"/>
        <v>0</v>
      </c>
      <c r="U17" s="35">
        <f t="shared" si="10"/>
        <v>24.025100000000002</v>
      </c>
      <c r="V17" s="35">
        <v>24</v>
      </c>
      <c r="W17" s="32">
        <v>0</v>
      </c>
      <c r="X17" s="197">
        <v>0</v>
      </c>
      <c r="Y17" s="32">
        <v>0</v>
      </c>
      <c r="Z17" s="32">
        <v>0</v>
      </c>
      <c r="AA17" s="32">
        <v>0</v>
      </c>
      <c r="AC17" s="37">
        <v>0</v>
      </c>
      <c r="AD17" s="37">
        <v>0</v>
      </c>
      <c r="AE17" s="37">
        <v>0</v>
      </c>
      <c r="AF17" s="37">
        <v>0</v>
      </c>
      <c r="AG17" s="39">
        <v>1</v>
      </c>
      <c r="AH17" s="40">
        <v>23.99924</v>
      </c>
      <c r="AI17" s="41">
        <v>24</v>
      </c>
      <c r="AJ17" s="32">
        <v>48</v>
      </c>
      <c r="AK17" s="38" t="str">
        <f t="shared" si="11"/>
        <v>-</v>
      </c>
      <c r="AL17" s="38" t="str">
        <f t="shared" si="12"/>
        <v>-</v>
      </c>
      <c r="AM17" s="38" t="str">
        <f t="shared" si="13"/>
        <v>-</v>
      </c>
      <c r="AN17" s="39"/>
      <c r="AO17" s="39"/>
      <c r="AP17" s="39"/>
      <c r="AQ17" s="54"/>
    </row>
    <row r="18" spans="1:43" ht="15" x14ac:dyDescent="0.25">
      <c r="A18" s="1">
        <v>12</v>
      </c>
      <c r="B18" s="1" t="s">
        <v>1070</v>
      </c>
      <c r="C18" s="1" t="s">
        <v>1010</v>
      </c>
      <c r="D18" s="35">
        <v>22</v>
      </c>
      <c r="E18" s="32"/>
      <c r="F18" s="197"/>
      <c r="G18" s="32"/>
      <c r="H18" s="32"/>
      <c r="I18" s="32"/>
      <c r="J18" s="32">
        <f t="shared" si="2"/>
        <v>22</v>
      </c>
      <c r="K18" s="32"/>
      <c r="L18" s="40"/>
      <c r="M18" s="33">
        <f t="shared" si="3"/>
        <v>22.001200000000001</v>
      </c>
      <c r="N18" s="32">
        <f t="shared" si="4"/>
        <v>1</v>
      </c>
      <c r="O18" s="32">
        <f t="shared" ca="1" si="5"/>
        <v>0</v>
      </c>
      <c r="P18" s="34" t="s">
        <v>1007</v>
      </c>
      <c r="Q18" s="194">
        <f t="shared" si="6"/>
        <v>0</v>
      </c>
      <c r="R18" s="36">
        <f t="shared" si="7"/>
        <v>22.021999999999998</v>
      </c>
      <c r="S18" s="36">
        <f t="shared" si="8"/>
        <v>22.021999999999998</v>
      </c>
      <c r="T18" s="35">
        <f t="shared" si="9"/>
        <v>0</v>
      </c>
      <c r="U18" s="35">
        <f t="shared" si="10"/>
        <v>22.023199999999999</v>
      </c>
      <c r="V18" s="35">
        <v>22</v>
      </c>
      <c r="W18" s="32">
        <v>0</v>
      </c>
      <c r="X18" s="197">
        <v>0</v>
      </c>
      <c r="Y18" s="32">
        <v>0</v>
      </c>
      <c r="Z18" s="32">
        <v>0</v>
      </c>
      <c r="AA18" s="32">
        <v>0</v>
      </c>
      <c r="AC18" s="37">
        <v>0</v>
      </c>
      <c r="AD18" s="37">
        <v>0</v>
      </c>
      <c r="AE18" s="37">
        <v>0</v>
      </c>
      <c r="AF18" s="37">
        <v>0</v>
      </c>
      <c r="AG18" s="39">
        <v>1</v>
      </c>
      <c r="AH18" s="40">
        <v>22.020799999999998</v>
      </c>
      <c r="AI18" s="41">
        <v>22</v>
      </c>
      <c r="AJ18" s="32">
        <v>44</v>
      </c>
      <c r="AK18" s="38" t="str">
        <f t="shared" si="11"/>
        <v>-</v>
      </c>
      <c r="AL18" s="38" t="str">
        <f t="shared" si="12"/>
        <v>-</v>
      </c>
      <c r="AM18" s="38" t="str">
        <f t="shared" si="13"/>
        <v>-</v>
      </c>
      <c r="AN18" s="39"/>
      <c r="AO18" s="39"/>
      <c r="AP18" s="39"/>
      <c r="AQ18" s="54"/>
    </row>
    <row r="19" spans="1:43" ht="15" x14ac:dyDescent="0.25">
      <c r="A19" s="1">
        <v>13</v>
      </c>
      <c r="B19" s="1" t="s">
        <v>1071</v>
      </c>
      <c r="C19" s="1" t="s">
        <v>42</v>
      </c>
      <c r="D19" s="35"/>
      <c r="E19" s="32"/>
      <c r="F19" s="197">
        <v>21</v>
      </c>
      <c r="G19" s="32"/>
      <c r="H19" s="32"/>
      <c r="I19" s="32"/>
      <c r="J19" s="32">
        <f t="shared" si="2"/>
        <v>21</v>
      </c>
      <c r="K19" s="32"/>
      <c r="L19" s="40"/>
      <c r="M19" s="33">
        <f t="shared" si="3"/>
        <v>21.001300000000001</v>
      </c>
      <c r="N19" s="32">
        <f t="shared" si="4"/>
        <v>1</v>
      </c>
      <c r="O19" s="32">
        <f t="shared" ca="1" si="5"/>
        <v>0</v>
      </c>
      <c r="P19" s="34" t="s">
        <v>1007</v>
      </c>
      <c r="Q19" s="194">
        <f t="shared" si="6"/>
        <v>0</v>
      </c>
      <c r="R19" s="36">
        <f t="shared" si="7"/>
        <v>21.020999999999997</v>
      </c>
      <c r="S19" s="36">
        <f t="shared" si="8"/>
        <v>21.021000000000001</v>
      </c>
      <c r="T19" s="35">
        <f t="shared" si="9"/>
        <v>0</v>
      </c>
      <c r="U19" s="35">
        <f t="shared" si="10"/>
        <v>21.022300000000001</v>
      </c>
      <c r="V19" s="35">
        <v>21</v>
      </c>
      <c r="W19" s="32">
        <v>0</v>
      </c>
      <c r="X19" s="197">
        <v>0</v>
      </c>
      <c r="Y19" s="32">
        <v>0</v>
      </c>
      <c r="Z19" s="32">
        <v>0</v>
      </c>
      <c r="AA19" s="32">
        <v>0</v>
      </c>
      <c r="AC19" s="37">
        <v>0</v>
      </c>
      <c r="AD19" s="37">
        <v>0</v>
      </c>
      <c r="AE19" s="37">
        <v>0</v>
      </c>
      <c r="AF19" s="37">
        <v>0</v>
      </c>
      <c r="AG19" s="39">
        <v>1</v>
      </c>
      <c r="AH19" s="40">
        <v>20.998909999999999</v>
      </c>
      <c r="AI19" s="41">
        <v>21</v>
      </c>
      <c r="AJ19" s="32">
        <v>42</v>
      </c>
      <c r="AK19" s="38" t="str">
        <f t="shared" si="11"/>
        <v>-</v>
      </c>
      <c r="AL19" s="38" t="str">
        <f t="shared" si="12"/>
        <v>-</v>
      </c>
      <c r="AM19" s="38" t="str">
        <f t="shared" si="13"/>
        <v>-</v>
      </c>
      <c r="AN19" s="39"/>
      <c r="AO19" s="39"/>
      <c r="AP19" s="39"/>
      <c r="AQ19" s="54"/>
    </row>
    <row r="20" spans="1:43" ht="15" x14ac:dyDescent="0.25">
      <c r="A20" s="1">
        <v>13</v>
      </c>
      <c r="B20" s="1" t="s">
        <v>1072</v>
      </c>
      <c r="C20" s="1" t="s">
        <v>63</v>
      </c>
      <c r="D20" s="35">
        <v>19</v>
      </c>
      <c r="E20" s="32"/>
      <c r="F20" s="197"/>
      <c r="G20" s="32"/>
      <c r="H20" s="32"/>
      <c r="I20" s="32"/>
      <c r="J20" s="32">
        <f t="shared" si="2"/>
        <v>19</v>
      </c>
      <c r="K20" s="32"/>
      <c r="L20" s="40"/>
      <c r="M20" s="33">
        <f t="shared" si="3"/>
        <v>19.0014</v>
      </c>
      <c r="N20" s="32">
        <f t="shared" si="4"/>
        <v>1</v>
      </c>
      <c r="O20" s="32">
        <f t="shared" ca="1" si="5"/>
        <v>0</v>
      </c>
      <c r="P20" s="34" t="s">
        <v>1007</v>
      </c>
      <c r="Q20" s="194">
        <f t="shared" si="6"/>
        <v>0</v>
      </c>
      <c r="R20" s="36">
        <f t="shared" si="7"/>
        <v>19.018999999999998</v>
      </c>
      <c r="S20" s="36">
        <f t="shared" si="8"/>
        <v>19.018999999999998</v>
      </c>
      <c r="T20" s="35">
        <f t="shared" si="9"/>
        <v>0</v>
      </c>
      <c r="U20" s="35">
        <f t="shared" si="10"/>
        <v>19.020399999999999</v>
      </c>
      <c r="V20" s="35">
        <v>19</v>
      </c>
      <c r="W20" s="32">
        <v>0</v>
      </c>
      <c r="X20" s="197">
        <v>0</v>
      </c>
      <c r="Y20" s="32">
        <v>0</v>
      </c>
      <c r="Z20" s="32">
        <v>0</v>
      </c>
      <c r="AA20" s="32">
        <v>0</v>
      </c>
      <c r="AC20" s="37">
        <v>0</v>
      </c>
      <c r="AD20" s="37">
        <v>0</v>
      </c>
      <c r="AE20" s="37">
        <v>0</v>
      </c>
      <c r="AF20" s="37">
        <v>0</v>
      </c>
      <c r="AG20" s="39">
        <v>1</v>
      </c>
      <c r="AH20" s="40">
        <v>19.017599999999998</v>
      </c>
      <c r="AI20" s="41">
        <v>19</v>
      </c>
      <c r="AJ20" s="32">
        <v>38</v>
      </c>
      <c r="AK20" s="38" t="str">
        <f t="shared" si="11"/>
        <v>-</v>
      </c>
      <c r="AL20" s="38" t="str">
        <f t="shared" si="12"/>
        <v>-</v>
      </c>
      <c r="AM20" s="38" t="str">
        <f t="shared" si="13"/>
        <v>-</v>
      </c>
      <c r="AN20" s="39"/>
      <c r="AO20" s="39"/>
      <c r="AP20" s="39"/>
      <c r="AQ20" s="54"/>
    </row>
    <row r="21" spans="1:43" ht="15" x14ac:dyDescent="0.25">
      <c r="A21" s="1">
        <v>14</v>
      </c>
      <c r="B21" s="1" t="s">
        <v>1073</v>
      </c>
      <c r="C21" s="1" t="s">
        <v>63</v>
      </c>
      <c r="D21" s="35"/>
      <c r="E21" s="32"/>
      <c r="F21" s="197">
        <v>18</v>
      </c>
      <c r="G21" s="32"/>
      <c r="H21" s="32"/>
      <c r="I21" s="32"/>
      <c r="J21" s="32">
        <f t="shared" si="2"/>
        <v>18</v>
      </c>
      <c r="K21" s="32"/>
      <c r="L21" s="40"/>
      <c r="M21" s="33">
        <f t="shared" si="3"/>
        <v>18.0015</v>
      </c>
      <c r="N21" s="32">
        <f t="shared" si="4"/>
        <v>1</v>
      </c>
      <c r="O21" s="32">
        <f t="shared" ca="1" si="5"/>
        <v>0</v>
      </c>
      <c r="P21" s="34" t="s">
        <v>1007</v>
      </c>
      <c r="Q21" s="194">
        <f t="shared" si="6"/>
        <v>0</v>
      </c>
      <c r="R21" s="36">
        <f t="shared" si="7"/>
        <v>18.017999999999997</v>
      </c>
      <c r="S21" s="36">
        <f t="shared" si="8"/>
        <v>18.018000000000001</v>
      </c>
      <c r="T21" s="35">
        <f t="shared" si="9"/>
        <v>0</v>
      </c>
      <c r="U21" s="35">
        <f t="shared" si="10"/>
        <v>18.019500000000001</v>
      </c>
      <c r="V21" s="35">
        <v>18</v>
      </c>
      <c r="W21" s="32">
        <v>0</v>
      </c>
      <c r="X21" s="197">
        <v>0</v>
      </c>
      <c r="Y21" s="32">
        <v>0</v>
      </c>
      <c r="Z21" s="32">
        <v>0</v>
      </c>
      <c r="AA21" s="32">
        <v>0</v>
      </c>
      <c r="AC21" s="37">
        <v>0</v>
      </c>
      <c r="AD21" s="37">
        <v>0</v>
      </c>
      <c r="AE21" s="37">
        <v>0</v>
      </c>
      <c r="AF21" s="37">
        <v>0</v>
      </c>
      <c r="AG21" s="39">
        <v>1</v>
      </c>
      <c r="AH21" s="40">
        <v>17.99858</v>
      </c>
      <c r="AI21" s="41">
        <v>18</v>
      </c>
      <c r="AJ21" s="32">
        <v>36</v>
      </c>
      <c r="AK21" s="38" t="str">
        <f t="shared" si="11"/>
        <v>-</v>
      </c>
      <c r="AL21" s="38" t="str">
        <f t="shared" si="12"/>
        <v>-</v>
      </c>
      <c r="AM21" s="38" t="str">
        <f t="shared" si="13"/>
        <v>-</v>
      </c>
      <c r="AN21" s="39"/>
      <c r="AO21" s="39"/>
      <c r="AP21" s="39"/>
      <c r="AQ21" s="54"/>
    </row>
    <row r="22" spans="1:43" ht="15" x14ac:dyDescent="0.25">
      <c r="A22" s="1">
        <v>15</v>
      </c>
      <c r="B22" s="1" t="s">
        <v>1074</v>
      </c>
      <c r="C22" s="1" t="s">
        <v>42</v>
      </c>
      <c r="D22" s="35">
        <v>18</v>
      </c>
      <c r="E22" s="32"/>
      <c r="F22" s="197"/>
      <c r="G22" s="32"/>
      <c r="H22" s="32"/>
      <c r="I22" s="32"/>
      <c r="J22" s="32">
        <f t="shared" si="2"/>
        <v>18</v>
      </c>
      <c r="K22" s="32"/>
      <c r="L22" s="40"/>
      <c r="M22" s="33">
        <f t="shared" si="3"/>
        <v>18.0016</v>
      </c>
      <c r="N22" s="32">
        <f t="shared" si="4"/>
        <v>1</v>
      </c>
      <c r="O22" s="32">
        <f t="shared" ca="1" si="5"/>
        <v>0</v>
      </c>
      <c r="P22" s="34" t="s">
        <v>1007</v>
      </c>
      <c r="Q22" s="194">
        <f t="shared" si="6"/>
        <v>0</v>
      </c>
      <c r="R22" s="36">
        <f t="shared" si="7"/>
        <v>18.017999999999997</v>
      </c>
      <c r="S22" s="36">
        <f t="shared" si="8"/>
        <v>18.018000000000001</v>
      </c>
      <c r="T22" s="35">
        <f t="shared" si="9"/>
        <v>0</v>
      </c>
      <c r="U22" s="35">
        <f t="shared" si="10"/>
        <v>18.019600000000001</v>
      </c>
      <c r="V22" s="35">
        <v>18</v>
      </c>
      <c r="W22" s="32">
        <v>0</v>
      </c>
      <c r="X22" s="197">
        <v>0</v>
      </c>
      <c r="Y22" s="32">
        <v>0</v>
      </c>
      <c r="Z22" s="32">
        <v>0</v>
      </c>
      <c r="AA22" s="32">
        <v>0</v>
      </c>
      <c r="AC22" s="37">
        <v>0</v>
      </c>
      <c r="AD22" s="37">
        <v>0</v>
      </c>
      <c r="AE22" s="37">
        <v>0</v>
      </c>
      <c r="AF22" s="37">
        <v>0</v>
      </c>
      <c r="AG22" s="39">
        <v>1</v>
      </c>
      <c r="AH22" s="40">
        <v>18.016500000000001</v>
      </c>
      <c r="AI22" s="41">
        <v>18</v>
      </c>
      <c r="AJ22" s="32">
        <v>36</v>
      </c>
      <c r="AK22" s="38" t="str">
        <f t="shared" si="11"/>
        <v>-</v>
      </c>
      <c r="AL22" s="38" t="str">
        <f t="shared" si="12"/>
        <v>-</v>
      </c>
      <c r="AM22" s="38" t="str">
        <f t="shared" si="13"/>
        <v>-</v>
      </c>
      <c r="AN22" s="39"/>
      <c r="AO22" s="39"/>
      <c r="AP22" s="39"/>
      <c r="AQ22" s="54"/>
    </row>
    <row r="23" spans="1:43" ht="15" x14ac:dyDescent="0.25">
      <c r="A23" s="1">
        <v>16</v>
      </c>
      <c r="B23" s="1" t="s">
        <v>1075</v>
      </c>
      <c r="C23" s="1" t="s">
        <v>1010</v>
      </c>
      <c r="D23" s="35"/>
      <c r="E23" s="32"/>
      <c r="F23" s="197">
        <v>17</v>
      </c>
      <c r="G23" s="32"/>
      <c r="H23" s="32"/>
      <c r="I23" s="32"/>
      <c r="J23" s="32">
        <f t="shared" si="2"/>
        <v>17</v>
      </c>
      <c r="K23" s="32"/>
      <c r="L23" s="40"/>
      <c r="M23" s="33">
        <f t="shared" si="3"/>
        <v>17.0017</v>
      </c>
      <c r="N23" s="32">
        <f t="shared" si="4"/>
        <v>1</v>
      </c>
      <c r="O23" s="32">
        <f t="shared" ca="1" si="5"/>
        <v>0</v>
      </c>
      <c r="P23" s="34" t="s">
        <v>1007</v>
      </c>
      <c r="Q23" s="194">
        <f t="shared" si="6"/>
        <v>0</v>
      </c>
      <c r="R23" s="36">
        <f t="shared" si="7"/>
        <v>17.016999999999999</v>
      </c>
      <c r="S23" s="36">
        <f t="shared" si="8"/>
        <v>17.016999999999999</v>
      </c>
      <c r="T23" s="35">
        <f t="shared" si="9"/>
        <v>0</v>
      </c>
      <c r="U23" s="35">
        <f t="shared" si="10"/>
        <v>17.018699999999999</v>
      </c>
      <c r="V23" s="35">
        <v>17</v>
      </c>
      <c r="W23" s="32">
        <v>0</v>
      </c>
      <c r="X23" s="197">
        <v>0</v>
      </c>
      <c r="Y23" s="32">
        <v>0</v>
      </c>
      <c r="Z23" s="32">
        <v>0</v>
      </c>
      <c r="AA23" s="32">
        <v>0</v>
      </c>
      <c r="AC23" s="37">
        <v>0</v>
      </c>
      <c r="AD23" s="37">
        <v>0</v>
      </c>
      <c r="AE23" s="37">
        <v>0</v>
      </c>
      <c r="AF23" s="37">
        <v>0</v>
      </c>
      <c r="AG23" s="39">
        <v>1</v>
      </c>
      <c r="AH23" s="40">
        <v>16.998470000000001</v>
      </c>
      <c r="AI23" s="41">
        <v>17</v>
      </c>
      <c r="AJ23" s="32">
        <v>34</v>
      </c>
      <c r="AK23" s="38" t="str">
        <f t="shared" si="11"/>
        <v>-</v>
      </c>
      <c r="AL23" s="38" t="str">
        <f t="shared" si="12"/>
        <v>-</v>
      </c>
      <c r="AM23" s="38" t="str">
        <f t="shared" si="13"/>
        <v>-</v>
      </c>
      <c r="AN23" s="39"/>
      <c r="AO23" s="39"/>
      <c r="AP23" s="39"/>
      <c r="AQ23" s="54"/>
    </row>
    <row r="24" spans="1:43" ht="15" x14ac:dyDescent="0.25">
      <c r="A24" s="1">
        <v>17</v>
      </c>
      <c r="B24" s="1" t="s">
        <v>1076</v>
      </c>
      <c r="C24" s="1" t="s">
        <v>42</v>
      </c>
      <c r="D24" s="35">
        <v>16</v>
      </c>
      <c r="E24" s="32"/>
      <c r="F24" s="197"/>
      <c r="G24" s="32"/>
      <c r="H24" s="32"/>
      <c r="I24" s="32"/>
      <c r="J24" s="32">
        <f t="shared" si="2"/>
        <v>16</v>
      </c>
      <c r="K24" s="32"/>
      <c r="L24" s="40"/>
      <c r="M24" s="33">
        <f t="shared" si="3"/>
        <v>16.001799999999999</v>
      </c>
      <c r="N24" s="32">
        <f t="shared" si="4"/>
        <v>1</v>
      </c>
      <c r="O24" s="32">
        <f t="shared" ca="1" si="5"/>
        <v>0</v>
      </c>
      <c r="P24" s="34" t="s">
        <v>1007</v>
      </c>
      <c r="Q24" s="194">
        <f t="shared" si="6"/>
        <v>0</v>
      </c>
      <c r="R24" s="36">
        <f t="shared" si="7"/>
        <v>16.015999999999998</v>
      </c>
      <c r="S24" s="36">
        <f t="shared" si="8"/>
        <v>16.015999999999998</v>
      </c>
      <c r="T24" s="35">
        <f t="shared" si="9"/>
        <v>0</v>
      </c>
      <c r="U24" s="35">
        <f t="shared" si="10"/>
        <v>16.017799999999998</v>
      </c>
      <c r="V24" s="35">
        <v>16</v>
      </c>
      <c r="W24" s="32">
        <v>0</v>
      </c>
      <c r="X24" s="197">
        <v>0</v>
      </c>
      <c r="Y24" s="32">
        <v>0</v>
      </c>
      <c r="Z24" s="32">
        <v>0</v>
      </c>
      <c r="AA24" s="32">
        <v>0</v>
      </c>
      <c r="AC24" s="37">
        <v>0</v>
      </c>
      <c r="AD24" s="37">
        <v>0</v>
      </c>
      <c r="AE24" s="37">
        <v>0</v>
      </c>
      <c r="AF24" s="37">
        <v>0</v>
      </c>
      <c r="AG24" s="39">
        <v>1</v>
      </c>
      <c r="AH24" s="40">
        <v>16.014199999999999</v>
      </c>
      <c r="AI24" s="41">
        <v>16</v>
      </c>
      <c r="AJ24" s="32">
        <v>32</v>
      </c>
      <c r="AK24" s="38" t="str">
        <f t="shared" si="11"/>
        <v>-</v>
      </c>
      <c r="AL24" s="38" t="str">
        <f t="shared" si="12"/>
        <v>-</v>
      </c>
      <c r="AM24" s="38" t="str">
        <f t="shared" si="13"/>
        <v>-</v>
      </c>
      <c r="AN24" s="39"/>
      <c r="AO24" s="39"/>
      <c r="AP24" s="39"/>
      <c r="AQ24" s="54"/>
    </row>
    <row r="25" spans="1:43" ht="3" customHeight="1" x14ac:dyDescent="0.25">
      <c r="C25" s="126"/>
      <c r="D25" s="198"/>
      <c r="E25" s="199"/>
      <c r="F25" s="199"/>
      <c r="G25" s="32"/>
      <c r="H25" s="200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5"/>
      <c r="V25" s="32"/>
      <c r="W25" s="32"/>
      <c r="X25" s="197"/>
      <c r="Y25" s="32"/>
      <c r="Z25" s="32"/>
      <c r="AA25" s="32"/>
      <c r="AG25" s="1"/>
      <c r="AH25" s="41"/>
      <c r="AI25" s="25"/>
      <c r="AJ25" s="25"/>
      <c r="AK25" s="25"/>
      <c r="AL25" s="25"/>
      <c r="AM25" s="25"/>
      <c r="AN25" s="25"/>
      <c r="AO25" s="25"/>
      <c r="AP25" s="25"/>
      <c r="AQ25" s="54"/>
    </row>
    <row r="26" spans="1:43" ht="15" x14ac:dyDescent="0.25">
      <c r="C26" s="126"/>
      <c r="D26" s="198"/>
      <c r="E26" s="199"/>
      <c r="F26" s="199"/>
      <c r="G26" s="32"/>
      <c r="H26" s="200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5"/>
      <c r="V26" s="198"/>
      <c r="W26" s="199"/>
      <c r="X26" s="199"/>
      <c r="Y26" s="32"/>
      <c r="Z26" s="200"/>
      <c r="AA26" s="32"/>
      <c r="AG26" s="1"/>
      <c r="AH26" s="41"/>
      <c r="AI26" s="25"/>
      <c r="AJ26" s="25"/>
      <c r="AK26" s="25"/>
      <c r="AL26" s="25"/>
      <c r="AM26" s="25"/>
      <c r="AN26" s="25"/>
      <c r="AO26" s="25"/>
      <c r="AP26" s="25"/>
      <c r="AQ26" s="54"/>
    </row>
    <row r="27" spans="1:43" ht="15" x14ac:dyDescent="0.25">
      <c r="A27" s="26" t="s">
        <v>1017</v>
      </c>
      <c r="C27" s="126"/>
      <c r="D27" s="198"/>
      <c r="E27" s="199"/>
      <c r="F27" s="199"/>
      <c r="G27" s="32"/>
      <c r="H27" s="32"/>
      <c r="I27" s="32"/>
      <c r="J27" s="32"/>
      <c r="K27" s="32"/>
      <c r="L27" s="32"/>
      <c r="M27" s="32"/>
      <c r="N27" s="32"/>
      <c r="O27" s="32"/>
      <c r="P27" s="61" t="str">
        <f>A27</f>
        <v>U11G</v>
      </c>
      <c r="Q27" s="32"/>
      <c r="R27" s="32"/>
      <c r="S27" s="32"/>
      <c r="T27" s="32"/>
      <c r="U27" s="35"/>
      <c r="V27" s="32"/>
      <c r="W27" s="32"/>
      <c r="X27" s="32"/>
      <c r="Y27" s="32"/>
      <c r="Z27" s="32"/>
      <c r="AA27" s="32"/>
      <c r="AG27" s="1"/>
      <c r="AH27" s="41"/>
      <c r="AI27" s="25"/>
      <c r="AJ27" s="25"/>
      <c r="AK27" s="25"/>
      <c r="AL27" s="25"/>
      <c r="AM27" s="25"/>
      <c r="AN27" s="39">
        <v>75</v>
      </c>
      <c r="AO27" s="39">
        <v>72</v>
      </c>
      <c r="AP27" s="39">
        <v>68</v>
      </c>
      <c r="AQ27" s="54"/>
    </row>
    <row r="28" spans="1:43" x14ac:dyDescent="0.2">
      <c r="A28" s="1">
        <v>1</v>
      </c>
      <c r="B28" s="1" t="s">
        <v>1018</v>
      </c>
      <c r="C28" s="174" t="s">
        <v>19</v>
      </c>
      <c r="D28" s="201">
        <v>25</v>
      </c>
      <c r="E28" s="199">
        <v>25</v>
      </c>
      <c r="F28" s="199">
        <v>25</v>
      </c>
      <c r="G28" s="32">
        <v>25</v>
      </c>
      <c r="H28" s="32">
        <v>25</v>
      </c>
      <c r="I28" s="32"/>
      <c r="J28" s="32">
        <f t="shared" ref="J28:J38" si="14">IFERROR(LARGE(D28:I28,1),0)+IF($C$5&gt;=2,IFERROR(LARGE(D28:I28,2),0),0)+IF($C$5&gt;=3,IFERROR(LARGE(D28:I28,3),0),0)+IF($C$5&gt;=4,IFERROR(LARGE(D28:I28,4),0),0)+IF($C$5&gt;=5,IFERROR(LARGE(D28:I28,5),0),0)+IF($C$5&gt;=6,IFERROR(LARGE(D28:I28,6),0),0)</f>
        <v>75</v>
      </c>
      <c r="K28" s="32"/>
      <c r="L28" s="40" t="s">
        <v>1077</v>
      </c>
      <c r="M28" s="33">
        <f t="shared" ref="M28:M38" si="15">J28+(ROW(J28)-ROW(J$6))/10000</f>
        <v>75.002200000000002</v>
      </c>
      <c r="N28" s="32">
        <f t="shared" ref="N28:N38" si="16">COUNT(D28:I28)</f>
        <v>5</v>
      </c>
      <c r="O28" s="32">
        <f t="shared" ref="O28:O38" ca="1" si="17">IF(AND(N28=1,OFFSET(C28,0,O$3)&gt;0),"Y",0)</f>
        <v>0</v>
      </c>
      <c r="P28" s="34" t="s">
        <v>1017</v>
      </c>
      <c r="Q28" s="194">
        <f t="shared" ref="Q28:Q38" si="18">1-(P28=P27)</f>
        <v>0</v>
      </c>
      <c r="R28" s="36">
        <f t="shared" ref="R28:R38" si="19">IFERROR(LARGE(D28:I28,1),0)*1.001+IF($C$5&gt;=2,IFERROR(LARGE(D28:I28,2),0),0)*1.0001+IF($C$5&gt;=3,IFERROR(LARGE(D28:I28,3),0),0)*1.00001+IF($C$5&gt;=4,IFERROR(LARGE(D28:I28,4),0),0)*1.000001+IF($C$5&gt;=5,IFERROR(LARGE(D28:I28,5),0),0)*1.0000001+IF($C$5&gt;=6,IFERROR(LARGE(D28:I28,6),0),0)*1.00000001</f>
        <v>75.027749999999997</v>
      </c>
      <c r="S28" s="36">
        <f t="shared" ref="S28:S38" si="20">J28+V28/1000+IF($C$5&gt;=2,W28/10000,0)+IF($C$5&gt;=3,X28/100000,0)+IF($C$5&gt;=4,Y28/1000000,0)+IF($C$5&gt;=5,Z28/10000000,0)+IF($C$5&gt;=6,AA28/100000000,0)</f>
        <v>75.027749999999997</v>
      </c>
      <c r="T28" s="35">
        <f t="shared" ref="T28:T38" si="21">1-(R28=S28)</f>
        <v>0</v>
      </c>
      <c r="U28" s="35">
        <f t="shared" ref="U28:U38" si="22">M28+V28/1000+W28/10000+X28/100000+Y28/1000000+Z28/10000000+AA28/100000000</f>
        <v>75.029977499999987</v>
      </c>
      <c r="V28" s="201">
        <v>25</v>
      </c>
      <c r="W28" s="199">
        <v>25</v>
      </c>
      <c r="X28" s="199">
        <v>25</v>
      </c>
      <c r="Y28" s="32">
        <v>25</v>
      </c>
      <c r="Z28" s="32">
        <v>25</v>
      </c>
      <c r="AA28" s="32">
        <v>0</v>
      </c>
      <c r="AC28" s="37">
        <v>0</v>
      </c>
      <c r="AD28" s="37">
        <v>0</v>
      </c>
      <c r="AE28" s="37">
        <v>0</v>
      </c>
      <c r="AF28" s="37">
        <v>0</v>
      </c>
      <c r="AG28" s="39">
        <v>4</v>
      </c>
      <c r="AH28" s="40">
        <v>75.025574999999989</v>
      </c>
      <c r="AI28" s="41">
        <v>25</v>
      </c>
      <c r="AJ28" s="32">
        <v>75</v>
      </c>
      <c r="AK28" s="38" t="str">
        <f t="shared" ref="AK28:AK38" si="23">IF(AND($AC28="Query O/s",AN28&lt;&gt;""),AN28,"-")</f>
        <v>-</v>
      </c>
      <c r="AL28" s="38" t="str">
        <f t="shared" ref="AL28:AL38" si="24">IF(AND($AC28="Query O/s",AO28&lt;&gt;""),AO28,"-")</f>
        <v>-</v>
      </c>
      <c r="AM28" s="38" t="str">
        <f t="shared" ref="AM28:AM38" si="25">IF(AND($AC28="Query O/s",AP28&lt;&gt;""),AP28,"-")</f>
        <v>-</v>
      </c>
      <c r="AN28" s="39" t="s">
        <v>1077</v>
      </c>
      <c r="AO28" s="39"/>
      <c r="AP28" s="39"/>
      <c r="AQ28" s="54"/>
    </row>
    <row r="29" spans="1:43" x14ac:dyDescent="0.2">
      <c r="A29" s="1">
        <v>2</v>
      </c>
      <c r="B29" s="1" t="s">
        <v>1020</v>
      </c>
      <c r="C29" s="174" t="s">
        <v>56</v>
      </c>
      <c r="D29" s="201">
        <v>24</v>
      </c>
      <c r="E29" s="199">
        <v>24</v>
      </c>
      <c r="F29" s="199">
        <v>24</v>
      </c>
      <c r="G29" s="32">
        <v>24</v>
      </c>
      <c r="H29" s="32">
        <v>23</v>
      </c>
      <c r="I29" s="32"/>
      <c r="J29" s="32">
        <f t="shared" si="14"/>
        <v>72</v>
      </c>
      <c r="K29" s="32"/>
      <c r="L29" s="40" t="s">
        <v>1078</v>
      </c>
      <c r="M29" s="33">
        <f t="shared" si="15"/>
        <v>72.002300000000005</v>
      </c>
      <c r="N29" s="32">
        <f t="shared" si="16"/>
        <v>5</v>
      </c>
      <c r="O29" s="32">
        <f t="shared" ca="1" si="17"/>
        <v>0</v>
      </c>
      <c r="P29" s="34" t="s">
        <v>1017</v>
      </c>
      <c r="Q29" s="194">
        <f t="shared" si="18"/>
        <v>0</v>
      </c>
      <c r="R29" s="36">
        <f t="shared" si="19"/>
        <v>72.02664</v>
      </c>
      <c r="S29" s="36">
        <f t="shared" si="20"/>
        <v>72.02664</v>
      </c>
      <c r="T29" s="35">
        <f t="shared" si="21"/>
        <v>0</v>
      </c>
      <c r="U29" s="35">
        <f t="shared" si="22"/>
        <v>72.028966300000008</v>
      </c>
      <c r="V29" s="201">
        <v>24</v>
      </c>
      <c r="W29" s="199">
        <v>24</v>
      </c>
      <c r="X29" s="199">
        <v>24</v>
      </c>
      <c r="Y29" s="32">
        <v>24</v>
      </c>
      <c r="Z29" s="32">
        <v>23</v>
      </c>
      <c r="AA29" s="32">
        <v>0</v>
      </c>
      <c r="AC29" s="37">
        <v>0</v>
      </c>
      <c r="AD29" s="37">
        <v>0</v>
      </c>
      <c r="AE29" s="37">
        <v>0</v>
      </c>
      <c r="AF29" s="37">
        <v>0</v>
      </c>
      <c r="AG29" s="39">
        <v>4</v>
      </c>
      <c r="AH29" s="40">
        <v>72.024363999999991</v>
      </c>
      <c r="AI29" s="41">
        <v>24</v>
      </c>
      <c r="AJ29" s="32">
        <v>72</v>
      </c>
      <c r="AK29" s="38" t="str">
        <f t="shared" si="23"/>
        <v>-</v>
      </c>
      <c r="AL29" s="38" t="str">
        <f t="shared" si="24"/>
        <v>-</v>
      </c>
      <c r="AM29" s="38" t="str">
        <f t="shared" si="25"/>
        <v>-</v>
      </c>
      <c r="AN29" s="39"/>
      <c r="AO29" s="39" t="s">
        <v>1078</v>
      </c>
      <c r="AP29" s="39"/>
      <c r="AQ29" s="54"/>
    </row>
    <row r="30" spans="1:43" x14ac:dyDescent="0.2">
      <c r="A30" s="1">
        <v>3</v>
      </c>
      <c r="B30" s="1" t="s">
        <v>1019</v>
      </c>
      <c r="C30" s="174" t="s">
        <v>161</v>
      </c>
      <c r="D30" s="201"/>
      <c r="E30" s="199"/>
      <c r="F30" s="199">
        <v>22</v>
      </c>
      <c r="G30" s="32">
        <v>23</v>
      </c>
      <c r="H30" s="32">
        <v>24</v>
      </c>
      <c r="I30" s="32"/>
      <c r="J30" s="32">
        <f t="shared" si="14"/>
        <v>69</v>
      </c>
      <c r="K30" s="32"/>
      <c r="L30" s="40" t="s">
        <v>1079</v>
      </c>
      <c r="M30" s="33">
        <f t="shared" si="15"/>
        <v>69.002399999999994</v>
      </c>
      <c r="N30" s="32">
        <f t="shared" si="16"/>
        <v>3</v>
      </c>
      <c r="O30" s="32">
        <f t="shared" ca="1" si="17"/>
        <v>0</v>
      </c>
      <c r="P30" s="34" t="s">
        <v>1017</v>
      </c>
      <c r="Q30" s="194">
        <f t="shared" si="18"/>
        <v>0</v>
      </c>
      <c r="R30" s="36">
        <f t="shared" si="19"/>
        <v>69.026519999999991</v>
      </c>
      <c r="S30" s="36">
        <f t="shared" si="20"/>
        <v>69.026520000000005</v>
      </c>
      <c r="T30" s="35">
        <f t="shared" si="21"/>
        <v>0</v>
      </c>
      <c r="U30" s="35">
        <f t="shared" si="22"/>
        <v>69.028919999999999</v>
      </c>
      <c r="V30" s="201">
        <v>24</v>
      </c>
      <c r="W30" s="199">
        <v>23</v>
      </c>
      <c r="X30" s="199">
        <v>22</v>
      </c>
      <c r="Y30" s="32">
        <v>0</v>
      </c>
      <c r="Z30" s="32">
        <v>0</v>
      </c>
      <c r="AA30" s="32">
        <v>0</v>
      </c>
      <c r="AC30" s="37">
        <v>0</v>
      </c>
      <c r="AD30" s="37">
        <v>0</v>
      </c>
      <c r="AE30" s="37">
        <v>0</v>
      </c>
      <c r="AF30" s="37">
        <v>0</v>
      </c>
      <c r="AG30" s="39">
        <v>2</v>
      </c>
      <c r="AH30" s="40">
        <v>44.997442999999997</v>
      </c>
      <c r="AI30" s="41">
        <v>23</v>
      </c>
      <c r="AJ30" s="32">
        <v>68</v>
      </c>
      <c r="AK30" s="38" t="str">
        <f t="shared" si="23"/>
        <v>-</v>
      </c>
      <c r="AL30" s="38" t="str">
        <f t="shared" si="24"/>
        <v>-</v>
      </c>
      <c r="AM30" s="38" t="str">
        <f t="shared" si="25"/>
        <v>-</v>
      </c>
      <c r="AN30" s="39"/>
      <c r="AO30" s="39"/>
      <c r="AP30" s="39" t="s">
        <v>1079</v>
      </c>
      <c r="AQ30" s="54"/>
    </row>
    <row r="31" spans="1:43" x14ac:dyDescent="0.2">
      <c r="A31" s="1">
        <v>4</v>
      </c>
      <c r="B31" s="1" t="s">
        <v>1021</v>
      </c>
      <c r="C31" s="174" t="s">
        <v>42</v>
      </c>
      <c r="D31" s="201">
        <v>22</v>
      </c>
      <c r="E31" s="199">
        <v>23</v>
      </c>
      <c r="F31" s="199">
        <v>23</v>
      </c>
      <c r="G31" s="32">
        <v>20</v>
      </c>
      <c r="H31" s="32">
        <v>22</v>
      </c>
      <c r="I31" s="32"/>
      <c r="J31" s="32">
        <f t="shared" si="14"/>
        <v>68</v>
      </c>
      <c r="K31" s="32"/>
      <c r="L31" s="40" t="s">
        <v>1080</v>
      </c>
      <c r="M31" s="33">
        <f t="shared" si="15"/>
        <v>68.002499999999998</v>
      </c>
      <c r="N31" s="32">
        <f t="shared" si="16"/>
        <v>5</v>
      </c>
      <c r="O31" s="32">
        <f t="shared" ca="1" si="17"/>
        <v>0</v>
      </c>
      <c r="P31" s="34" t="s">
        <v>1017</v>
      </c>
      <c r="Q31" s="194">
        <f t="shared" si="18"/>
        <v>0</v>
      </c>
      <c r="R31" s="36">
        <f t="shared" si="19"/>
        <v>68.02552</v>
      </c>
      <c r="S31" s="36">
        <f t="shared" si="20"/>
        <v>68.02552</v>
      </c>
      <c r="T31" s="35">
        <f t="shared" si="21"/>
        <v>0</v>
      </c>
      <c r="U31" s="35">
        <f t="shared" si="22"/>
        <v>68.028043999999994</v>
      </c>
      <c r="V31" s="201">
        <v>23</v>
      </c>
      <c r="W31" s="199">
        <v>23</v>
      </c>
      <c r="X31" s="199">
        <v>22</v>
      </c>
      <c r="Y31" s="32">
        <v>22</v>
      </c>
      <c r="Z31" s="32">
        <v>20</v>
      </c>
      <c r="AA31" s="32">
        <v>0</v>
      </c>
      <c r="AC31" s="37">
        <v>0</v>
      </c>
      <c r="AD31" s="37">
        <v>0</v>
      </c>
      <c r="AE31" s="37">
        <v>0</v>
      </c>
      <c r="AF31" s="37">
        <v>0</v>
      </c>
      <c r="AG31" s="39">
        <v>4</v>
      </c>
      <c r="AH31" s="40">
        <v>68.022150000000025</v>
      </c>
      <c r="AI31" s="41">
        <v>23</v>
      </c>
      <c r="AJ31" s="32">
        <v>69</v>
      </c>
      <c r="AK31" s="38" t="str">
        <f t="shared" si="23"/>
        <v>-</v>
      </c>
      <c r="AL31" s="38" t="str">
        <f t="shared" si="24"/>
        <v>-</v>
      </c>
      <c r="AM31" s="38" t="str">
        <f t="shared" si="25"/>
        <v>-</v>
      </c>
      <c r="AN31" s="39"/>
      <c r="AO31" s="39"/>
      <c r="AP31" s="39" t="s">
        <v>1079</v>
      </c>
      <c r="AQ31" s="54"/>
    </row>
    <row r="32" spans="1:43" x14ac:dyDescent="0.2">
      <c r="A32" s="1">
        <v>5</v>
      </c>
      <c r="B32" s="1" t="s">
        <v>1022</v>
      </c>
      <c r="C32" s="174" t="s">
        <v>42</v>
      </c>
      <c r="D32" s="201">
        <v>23</v>
      </c>
      <c r="E32" s="199">
        <v>21</v>
      </c>
      <c r="F32" s="199">
        <v>21</v>
      </c>
      <c r="G32" s="32">
        <v>21</v>
      </c>
      <c r="H32" s="32">
        <v>21</v>
      </c>
      <c r="I32" s="32"/>
      <c r="J32" s="32">
        <f t="shared" si="14"/>
        <v>65</v>
      </c>
      <c r="K32" s="32"/>
      <c r="L32" s="40"/>
      <c r="M32" s="33">
        <f t="shared" si="15"/>
        <v>65.002600000000001</v>
      </c>
      <c r="N32" s="32">
        <f t="shared" si="16"/>
        <v>5</v>
      </c>
      <c r="O32" s="32">
        <f t="shared" ca="1" si="17"/>
        <v>0</v>
      </c>
      <c r="P32" s="34" t="s">
        <v>1017</v>
      </c>
      <c r="Q32" s="194">
        <f t="shared" si="18"/>
        <v>0</v>
      </c>
      <c r="R32" s="36">
        <f t="shared" si="19"/>
        <v>65.02530999999999</v>
      </c>
      <c r="S32" s="36">
        <f t="shared" si="20"/>
        <v>65.02530999999999</v>
      </c>
      <c r="T32" s="35">
        <f t="shared" si="21"/>
        <v>0</v>
      </c>
      <c r="U32" s="35">
        <f t="shared" si="22"/>
        <v>65.027933099999998</v>
      </c>
      <c r="V32" s="201">
        <v>23</v>
      </c>
      <c r="W32" s="199">
        <v>21</v>
      </c>
      <c r="X32" s="199">
        <v>21</v>
      </c>
      <c r="Y32" s="32">
        <v>21</v>
      </c>
      <c r="Z32" s="32">
        <v>21</v>
      </c>
      <c r="AA32" s="32">
        <v>0</v>
      </c>
      <c r="AC32" s="37">
        <v>0</v>
      </c>
      <c r="AD32" s="37">
        <v>0</v>
      </c>
      <c r="AE32" s="37">
        <v>0</v>
      </c>
      <c r="AF32" s="37">
        <v>0</v>
      </c>
      <c r="AG32" s="39">
        <v>4</v>
      </c>
      <c r="AH32" s="40">
        <v>65.022830999999996</v>
      </c>
      <c r="AI32" s="41">
        <v>23</v>
      </c>
      <c r="AJ32" s="32">
        <v>67</v>
      </c>
      <c r="AK32" s="38" t="str">
        <f t="shared" si="23"/>
        <v>-</v>
      </c>
      <c r="AL32" s="38" t="str">
        <f t="shared" si="24"/>
        <v>-</v>
      </c>
      <c r="AM32" s="38" t="str">
        <f t="shared" si="25"/>
        <v>-</v>
      </c>
      <c r="AN32" s="39"/>
      <c r="AO32" s="39"/>
      <c r="AP32" s="39"/>
      <c r="AQ32" s="54"/>
    </row>
    <row r="33" spans="1:43" x14ac:dyDescent="0.2">
      <c r="A33" s="1">
        <v>6</v>
      </c>
      <c r="B33" s="1" t="s">
        <v>1081</v>
      </c>
      <c r="C33" s="174" t="s">
        <v>42</v>
      </c>
      <c r="D33" s="201">
        <v>18</v>
      </c>
      <c r="E33" s="199">
        <v>20</v>
      </c>
      <c r="F33" s="199">
        <v>19</v>
      </c>
      <c r="G33" s="32"/>
      <c r="H33" s="32"/>
      <c r="I33" s="32"/>
      <c r="J33" s="32">
        <f t="shared" si="14"/>
        <v>57</v>
      </c>
      <c r="K33" s="32"/>
      <c r="L33" s="40"/>
      <c r="M33" s="33">
        <f t="shared" si="15"/>
        <v>57.002699999999997</v>
      </c>
      <c r="N33" s="32">
        <f t="shared" si="16"/>
        <v>3</v>
      </c>
      <c r="O33" s="32">
        <f t="shared" ca="1" si="17"/>
        <v>0</v>
      </c>
      <c r="P33" s="34" t="s">
        <v>1017</v>
      </c>
      <c r="Q33" s="194">
        <f t="shared" si="18"/>
        <v>0</v>
      </c>
      <c r="R33" s="36">
        <f t="shared" si="19"/>
        <v>57.022079999999995</v>
      </c>
      <c r="S33" s="36">
        <f t="shared" si="20"/>
        <v>57.022080000000003</v>
      </c>
      <c r="T33" s="35">
        <f t="shared" si="21"/>
        <v>0</v>
      </c>
      <c r="U33" s="35">
        <f t="shared" si="22"/>
        <v>57.02478</v>
      </c>
      <c r="V33" s="201">
        <v>20</v>
      </c>
      <c r="W33" s="199">
        <v>19</v>
      </c>
      <c r="X33" s="199">
        <v>18</v>
      </c>
      <c r="Y33" s="32">
        <v>0</v>
      </c>
      <c r="Z33" s="32">
        <v>0</v>
      </c>
      <c r="AA33" s="32">
        <v>0</v>
      </c>
      <c r="AC33" s="37">
        <v>0</v>
      </c>
      <c r="AD33" s="37">
        <v>0</v>
      </c>
      <c r="AE33" s="37">
        <v>0</v>
      </c>
      <c r="AF33" s="37">
        <v>0</v>
      </c>
      <c r="AG33" s="39">
        <v>3</v>
      </c>
      <c r="AH33" s="40">
        <v>57.017590000000006</v>
      </c>
      <c r="AI33" s="41">
        <v>20</v>
      </c>
      <c r="AJ33" s="32">
        <v>59</v>
      </c>
      <c r="AK33" s="38" t="str">
        <f t="shared" si="23"/>
        <v>-</v>
      </c>
      <c r="AL33" s="38" t="str">
        <f t="shared" si="24"/>
        <v>-</v>
      </c>
      <c r="AM33" s="38" t="str">
        <f t="shared" si="25"/>
        <v>-</v>
      </c>
      <c r="AN33" s="39"/>
      <c r="AO33" s="39"/>
      <c r="AP33" s="39"/>
      <c r="AQ33" s="54"/>
    </row>
    <row r="34" spans="1:43" x14ac:dyDescent="0.2">
      <c r="A34" s="1">
        <v>7</v>
      </c>
      <c r="B34" s="1" t="s">
        <v>1082</v>
      </c>
      <c r="C34" s="174" t="s">
        <v>102</v>
      </c>
      <c r="D34" s="201">
        <v>17</v>
      </c>
      <c r="E34" s="199">
        <v>19</v>
      </c>
      <c r="F34" s="199">
        <v>20</v>
      </c>
      <c r="G34" s="32"/>
      <c r="H34" s="32"/>
      <c r="I34" s="32"/>
      <c r="J34" s="32">
        <f t="shared" si="14"/>
        <v>56</v>
      </c>
      <c r="K34" s="32"/>
      <c r="L34" s="40"/>
      <c r="M34" s="33">
        <f t="shared" si="15"/>
        <v>56.002800000000001</v>
      </c>
      <c r="N34" s="32">
        <f t="shared" si="16"/>
        <v>3</v>
      </c>
      <c r="O34" s="32">
        <f t="shared" ca="1" si="17"/>
        <v>0</v>
      </c>
      <c r="P34" s="34" t="s">
        <v>1017</v>
      </c>
      <c r="Q34" s="194">
        <f t="shared" si="18"/>
        <v>0</v>
      </c>
      <c r="R34" s="36">
        <f t="shared" si="19"/>
        <v>56.022069999999999</v>
      </c>
      <c r="S34" s="36">
        <f t="shared" si="20"/>
        <v>56.022069999999999</v>
      </c>
      <c r="T34" s="35">
        <f t="shared" si="21"/>
        <v>0</v>
      </c>
      <c r="U34" s="35">
        <f t="shared" si="22"/>
        <v>56.02487</v>
      </c>
      <c r="V34" s="201">
        <v>20</v>
      </c>
      <c r="W34" s="199">
        <v>19</v>
      </c>
      <c r="X34" s="199">
        <v>17</v>
      </c>
      <c r="Y34" s="32">
        <v>0</v>
      </c>
      <c r="Z34" s="32">
        <v>0</v>
      </c>
      <c r="AA34" s="32">
        <v>0</v>
      </c>
      <c r="AC34" s="37">
        <v>0</v>
      </c>
      <c r="AD34" s="37">
        <v>0</v>
      </c>
      <c r="AE34" s="37">
        <v>0</v>
      </c>
      <c r="AF34" s="37">
        <v>0</v>
      </c>
      <c r="AG34" s="39">
        <v>3</v>
      </c>
      <c r="AH34" s="40">
        <v>56.016400000000004</v>
      </c>
      <c r="AI34" s="41">
        <v>20</v>
      </c>
      <c r="AJ34" s="32">
        <v>59</v>
      </c>
      <c r="AK34" s="38" t="str">
        <f t="shared" si="23"/>
        <v>-</v>
      </c>
      <c r="AL34" s="38" t="str">
        <f t="shared" si="24"/>
        <v>-</v>
      </c>
      <c r="AM34" s="38" t="str">
        <f t="shared" si="25"/>
        <v>-</v>
      </c>
      <c r="AN34" s="39"/>
      <c r="AO34" s="39"/>
      <c r="AP34" s="39"/>
      <c r="AQ34" s="54"/>
    </row>
    <row r="35" spans="1:43" x14ac:dyDescent="0.2">
      <c r="A35" s="1">
        <v>8</v>
      </c>
      <c r="B35" s="1" t="s">
        <v>1083</v>
      </c>
      <c r="C35" s="174" t="s">
        <v>161</v>
      </c>
      <c r="D35" s="201">
        <v>21</v>
      </c>
      <c r="E35" s="199">
        <v>22</v>
      </c>
      <c r="F35" s="199"/>
      <c r="G35" s="32"/>
      <c r="H35" s="32"/>
      <c r="I35" s="32"/>
      <c r="J35" s="32">
        <f t="shared" si="14"/>
        <v>43</v>
      </c>
      <c r="K35" s="32"/>
      <c r="L35" s="40"/>
      <c r="M35" s="33">
        <f t="shared" si="15"/>
        <v>43.002899999999997</v>
      </c>
      <c r="N35" s="32">
        <f t="shared" si="16"/>
        <v>2</v>
      </c>
      <c r="O35" s="32">
        <f t="shared" ca="1" si="17"/>
        <v>0</v>
      </c>
      <c r="P35" s="34" t="s">
        <v>1017</v>
      </c>
      <c r="Q35" s="194">
        <f t="shared" si="18"/>
        <v>0</v>
      </c>
      <c r="R35" s="36">
        <f t="shared" si="19"/>
        <v>43.024099999999997</v>
      </c>
      <c r="S35" s="36">
        <f t="shared" si="20"/>
        <v>43.024099999999997</v>
      </c>
      <c r="T35" s="35">
        <f t="shared" si="21"/>
        <v>0</v>
      </c>
      <c r="U35" s="35">
        <f t="shared" si="22"/>
        <v>43.026999999999994</v>
      </c>
      <c r="V35" s="201">
        <v>22</v>
      </c>
      <c r="W35" s="199">
        <v>21</v>
      </c>
      <c r="X35" s="199">
        <v>0</v>
      </c>
      <c r="Y35" s="32">
        <v>0</v>
      </c>
      <c r="Z35" s="32">
        <v>0</v>
      </c>
      <c r="AA35" s="32">
        <v>0</v>
      </c>
      <c r="AC35" s="37">
        <v>0</v>
      </c>
      <c r="AD35" s="37">
        <v>0</v>
      </c>
      <c r="AE35" s="37">
        <v>0</v>
      </c>
      <c r="AF35" s="37">
        <v>0</v>
      </c>
      <c r="AG35" s="39">
        <v>2</v>
      </c>
      <c r="AH35" s="40">
        <v>43.020300000000006</v>
      </c>
      <c r="AI35" s="41">
        <v>22</v>
      </c>
      <c r="AJ35" s="32">
        <v>65</v>
      </c>
      <c r="AK35" s="38" t="str">
        <f t="shared" si="23"/>
        <v>-</v>
      </c>
      <c r="AL35" s="38" t="str">
        <f t="shared" si="24"/>
        <v>-</v>
      </c>
      <c r="AM35" s="38" t="str">
        <f t="shared" si="25"/>
        <v>-</v>
      </c>
      <c r="AN35" s="39"/>
      <c r="AO35" s="39"/>
      <c r="AP35" s="39"/>
      <c r="AQ35" s="54"/>
    </row>
    <row r="36" spans="1:43" x14ac:dyDescent="0.2">
      <c r="A36" s="1">
        <v>9</v>
      </c>
      <c r="B36" s="1" t="s">
        <v>1084</v>
      </c>
      <c r="C36" s="174" t="s">
        <v>42</v>
      </c>
      <c r="D36" s="201">
        <v>19</v>
      </c>
      <c r="E36" s="199"/>
      <c r="F36" s="199">
        <v>18</v>
      </c>
      <c r="G36" s="32"/>
      <c r="H36" s="32"/>
      <c r="I36" s="32"/>
      <c r="J36" s="32">
        <f t="shared" si="14"/>
        <v>37</v>
      </c>
      <c r="K36" s="32"/>
      <c r="L36" s="40"/>
      <c r="M36" s="33">
        <f t="shared" si="15"/>
        <v>37.003</v>
      </c>
      <c r="N36" s="32">
        <f t="shared" si="16"/>
        <v>2</v>
      </c>
      <c r="O36" s="32">
        <f t="shared" ca="1" si="17"/>
        <v>0</v>
      </c>
      <c r="P36" s="34" t="s">
        <v>1017</v>
      </c>
      <c r="Q36" s="194">
        <f t="shared" si="18"/>
        <v>0</v>
      </c>
      <c r="R36" s="36">
        <f t="shared" si="19"/>
        <v>37.020799999999994</v>
      </c>
      <c r="S36" s="36">
        <f t="shared" si="20"/>
        <v>37.020800000000001</v>
      </c>
      <c r="T36" s="35">
        <f t="shared" si="21"/>
        <v>0</v>
      </c>
      <c r="U36" s="35">
        <f t="shared" si="22"/>
        <v>37.023800000000001</v>
      </c>
      <c r="V36" s="201">
        <v>19</v>
      </c>
      <c r="W36" s="199">
        <v>18</v>
      </c>
      <c r="X36" s="199">
        <v>0</v>
      </c>
      <c r="Y36" s="32">
        <v>0</v>
      </c>
      <c r="Z36" s="32">
        <v>0</v>
      </c>
      <c r="AA36" s="32">
        <v>0</v>
      </c>
      <c r="AC36" s="37">
        <v>0</v>
      </c>
      <c r="AD36" s="37">
        <v>0</v>
      </c>
      <c r="AE36" s="37">
        <v>0</v>
      </c>
      <c r="AF36" s="37">
        <v>0</v>
      </c>
      <c r="AG36" s="39">
        <v>2</v>
      </c>
      <c r="AH36" s="40">
        <v>37.016179999999999</v>
      </c>
      <c r="AI36" s="41">
        <v>19</v>
      </c>
      <c r="AJ36" s="32">
        <v>56</v>
      </c>
      <c r="AK36" s="38" t="str">
        <f t="shared" si="23"/>
        <v>-</v>
      </c>
      <c r="AL36" s="38" t="str">
        <f t="shared" si="24"/>
        <v>-</v>
      </c>
      <c r="AM36" s="38" t="str">
        <f t="shared" si="25"/>
        <v>-</v>
      </c>
      <c r="AN36" s="39"/>
      <c r="AO36" s="39"/>
      <c r="AP36" s="39"/>
      <c r="AQ36" s="54"/>
    </row>
    <row r="37" spans="1:43" x14ac:dyDescent="0.2">
      <c r="A37" s="1">
        <v>10</v>
      </c>
      <c r="B37" s="1" t="s">
        <v>1085</v>
      </c>
      <c r="C37" s="174" t="s">
        <v>161</v>
      </c>
      <c r="D37" s="201"/>
      <c r="E37" s="199"/>
      <c r="F37" s="199"/>
      <c r="G37" s="32">
        <v>22</v>
      </c>
      <c r="H37" s="32"/>
      <c r="I37" s="32"/>
      <c r="J37" s="32">
        <f t="shared" si="14"/>
        <v>22</v>
      </c>
      <c r="K37" s="32"/>
      <c r="L37" s="40"/>
      <c r="M37" s="33">
        <f t="shared" si="15"/>
        <v>22.0031</v>
      </c>
      <c r="N37" s="32">
        <f t="shared" si="16"/>
        <v>1</v>
      </c>
      <c r="O37" s="32">
        <f t="shared" ca="1" si="17"/>
        <v>0</v>
      </c>
      <c r="P37" s="34" t="s">
        <v>1017</v>
      </c>
      <c r="Q37" s="194">
        <f t="shared" si="18"/>
        <v>0</v>
      </c>
      <c r="R37" s="36">
        <f t="shared" si="19"/>
        <v>22.021999999999998</v>
      </c>
      <c r="S37" s="36">
        <f t="shared" si="20"/>
        <v>22.021999999999998</v>
      </c>
      <c r="T37" s="35">
        <f t="shared" si="21"/>
        <v>0</v>
      </c>
      <c r="U37" s="35">
        <f t="shared" si="22"/>
        <v>22.025099999999998</v>
      </c>
      <c r="V37" s="201">
        <v>22</v>
      </c>
      <c r="W37" s="199">
        <v>0</v>
      </c>
      <c r="X37" s="199">
        <v>0</v>
      </c>
      <c r="Y37" s="32">
        <v>0</v>
      </c>
      <c r="Z37" s="32">
        <v>0</v>
      </c>
      <c r="AA37" s="32">
        <v>0</v>
      </c>
      <c r="AC37" s="37">
        <v>0</v>
      </c>
      <c r="AD37" s="37">
        <v>0</v>
      </c>
      <c r="AE37" s="37">
        <v>0</v>
      </c>
      <c r="AF37" s="37">
        <v>0</v>
      </c>
      <c r="AG37" s="39">
        <v>1</v>
      </c>
      <c r="AH37" s="40">
        <v>21.996922000000001</v>
      </c>
      <c r="AI37" s="41">
        <v>22</v>
      </c>
      <c r="AJ37" s="32">
        <v>44</v>
      </c>
      <c r="AK37" s="38" t="str">
        <f t="shared" si="23"/>
        <v>-</v>
      </c>
      <c r="AL37" s="38" t="str">
        <f t="shared" si="24"/>
        <v>-</v>
      </c>
      <c r="AM37" s="38" t="str">
        <f t="shared" si="25"/>
        <v>-</v>
      </c>
      <c r="AN37" s="39"/>
      <c r="AO37" s="39"/>
      <c r="AP37" s="39"/>
      <c r="AQ37" s="54"/>
    </row>
    <row r="38" spans="1:43" x14ac:dyDescent="0.2">
      <c r="A38" s="1">
        <v>11</v>
      </c>
      <c r="B38" s="1" t="s">
        <v>1086</v>
      </c>
      <c r="C38" s="174" t="s">
        <v>19</v>
      </c>
      <c r="D38" s="201">
        <v>20</v>
      </c>
      <c r="E38" s="199"/>
      <c r="F38" s="199"/>
      <c r="G38" s="32"/>
      <c r="H38" s="32"/>
      <c r="I38" s="32"/>
      <c r="J38" s="32">
        <f t="shared" si="14"/>
        <v>20</v>
      </c>
      <c r="K38" s="32"/>
      <c r="L38" s="40"/>
      <c r="M38" s="33">
        <f t="shared" si="15"/>
        <v>20.0032</v>
      </c>
      <c r="N38" s="32">
        <f t="shared" si="16"/>
        <v>1</v>
      </c>
      <c r="O38" s="32">
        <f t="shared" ca="1" si="17"/>
        <v>0</v>
      </c>
      <c r="P38" s="34" t="s">
        <v>1017</v>
      </c>
      <c r="Q38" s="194">
        <f t="shared" si="18"/>
        <v>0</v>
      </c>
      <c r="R38" s="36">
        <f t="shared" si="19"/>
        <v>20.019999999999996</v>
      </c>
      <c r="S38" s="36">
        <f t="shared" si="20"/>
        <v>20.02</v>
      </c>
      <c r="T38" s="35">
        <f t="shared" si="21"/>
        <v>0</v>
      </c>
      <c r="U38" s="35">
        <f t="shared" si="22"/>
        <v>20.023199999999999</v>
      </c>
      <c r="V38" s="201">
        <v>20</v>
      </c>
      <c r="W38" s="199">
        <v>0</v>
      </c>
      <c r="X38" s="199">
        <v>0</v>
      </c>
      <c r="Y38" s="32">
        <v>0</v>
      </c>
      <c r="Z38" s="32">
        <v>0</v>
      </c>
      <c r="AA38" s="32">
        <v>0</v>
      </c>
      <c r="AC38" s="37">
        <v>0</v>
      </c>
      <c r="AD38" s="37">
        <v>0</v>
      </c>
      <c r="AE38" s="37">
        <v>0</v>
      </c>
      <c r="AF38" s="37">
        <v>0</v>
      </c>
      <c r="AG38" s="39">
        <v>1</v>
      </c>
      <c r="AH38" s="40">
        <v>20.0168</v>
      </c>
      <c r="AI38" s="41">
        <v>20</v>
      </c>
      <c r="AJ38" s="32">
        <v>40</v>
      </c>
      <c r="AK38" s="38" t="str">
        <f t="shared" si="23"/>
        <v>-</v>
      </c>
      <c r="AL38" s="38" t="str">
        <f t="shared" si="24"/>
        <v>-</v>
      </c>
      <c r="AM38" s="38" t="str">
        <f t="shared" si="25"/>
        <v>-</v>
      </c>
      <c r="AN38" s="39"/>
      <c r="AO38" s="39"/>
      <c r="AP38" s="39"/>
      <c r="AQ38" s="54"/>
    </row>
    <row r="39" spans="1:43" ht="3" customHeight="1" x14ac:dyDescent="0.25">
      <c r="A39" s="174"/>
      <c r="B39" s="174"/>
      <c r="C39" s="174"/>
      <c r="D39" s="201"/>
      <c r="E39" s="201"/>
      <c r="F39" s="199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5"/>
      <c r="V39" s="198"/>
      <c r="W39" s="199"/>
      <c r="X39" s="199"/>
      <c r="Y39" s="32"/>
      <c r="Z39" s="32"/>
      <c r="AA39" s="32"/>
      <c r="AG39" s="1"/>
      <c r="AH39" s="41"/>
      <c r="AI39" s="25"/>
      <c r="AJ39" s="25"/>
      <c r="AK39" s="25"/>
      <c r="AL39" s="25"/>
      <c r="AM39" s="25"/>
      <c r="AN39" s="25"/>
      <c r="AO39" s="25"/>
      <c r="AP39" s="25"/>
      <c r="AQ39" s="54"/>
    </row>
    <row r="40" spans="1:43" ht="15" x14ac:dyDescent="0.25">
      <c r="C40" s="126"/>
      <c r="D40" s="198"/>
      <c r="E40" s="199"/>
      <c r="F40" s="199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5"/>
      <c r="V40" s="201"/>
      <c r="W40" s="201"/>
      <c r="X40" s="199"/>
      <c r="Y40" s="32"/>
      <c r="Z40" s="32"/>
      <c r="AA40" s="32"/>
      <c r="AG40" s="1"/>
      <c r="AH40" s="41"/>
      <c r="AI40" s="25"/>
      <c r="AJ40" s="25"/>
      <c r="AK40" s="25"/>
      <c r="AL40" s="25"/>
      <c r="AM40" s="25"/>
      <c r="AN40" s="25"/>
      <c r="AO40" s="25"/>
      <c r="AP40" s="25"/>
      <c r="AQ40" s="54"/>
    </row>
    <row r="41" spans="1:43" ht="15" x14ac:dyDescent="0.25">
      <c r="A41" s="26" t="s">
        <v>1023</v>
      </c>
      <c r="C41" s="126"/>
      <c r="D41" s="198"/>
      <c r="E41" s="199"/>
      <c r="F41" s="199"/>
      <c r="G41" s="32"/>
      <c r="H41" s="32"/>
      <c r="I41" s="32"/>
      <c r="J41" s="32"/>
      <c r="K41" s="32"/>
      <c r="L41" s="32"/>
      <c r="M41" s="32"/>
      <c r="N41" s="32"/>
      <c r="O41" s="32"/>
      <c r="P41" s="61" t="str">
        <f>A41</f>
        <v>U13B</v>
      </c>
      <c r="Q41" s="32"/>
      <c r="R41" s="32"/>
      <c r="S41" s="32"/>
      <c r="T41" s="32"/>
      <c r="U41" s="35"/>
      <c r="V41" s="32"/>
      <c r="W41" s="32"/>
      <c r="X41" s="32"/>
      <c r="Y41" s="32"/>
      <c r="Z41" s="32"/>
      <c r="AA41" s="32"/>
      <c r="AG41" s="1"/>
      <c r="AH41" s="41"/>
      <c r="AI41" s="25"/>
      <c r="AJ41" s="25"/>
      <c r="AK41" s="25"/>
      <c r="AL41" s="25"/>
      <c r="AM41" s="25"/>
      <c r="AN41" s="39">
        <v>60</v>
      </c>
      <c r="AO41" s="39">
        <v>56</v>
      </c>
      <c r="AP41" s="39">
        <v>54</v>
      </c>
      <c r="AQ41" s="54"/>
    </row>
    <row r="42" spans="1:43" x14ac:dyDescent="0.2">
      <c r="A42" s="1">
        <v>1</v>
      </c>
      <c r="B42" s="1" t="s">
        <v>1024</v>
      </c>
      <c r="C42" s="174" t="s">
        <v>161</v>
      </c>
      <c r="D42" s="201">
        <v>20</v>
      </c>
      <c r="E42" s="199">
        <v>19</v>
      </c>
      <c r="F42" s="199">
        <v>20</v>
      </c>
      <c r="G42" s="32">
        <v>20</v>
      </c>
      <c r="H42" s="32">
        <v>20</v>
      </c>
      <c r="I42" s="32"/>
      <c r="J42" s="32">
        <f t="shared" ref="J42:J53" si="26">IFERROR(LARGE(D42:I42,1),0)+IF($C$5&gt;=2,IFERROR(LARGE(D42:I42,2),0),0)+IF($C$5&gt;=3,IFERROR(LARGE(D42:I42,3),0),0)+IF($C$5&gt;=4,IFERROR(LARGE(D42:I42,4),0),0)+IF($C$5&gt;=5,IFERROR(LARGE(D42:I42,5),0),0)+IF($C$5&gt;=6,IFERROR(LARGE(D42:I42,6),0),0)</f>
        <v>60</v>
      </c>
      <c r="K42" s="32"/>
      <c r="L42" s="40" t="s">
        <v>1087</v>
      </c>
      <c r="M42" s="33">
        <f t="shared" ref="M42:M53" si="27">J42+(ROW(J42)-ROW(J$6))/10000</f>
        <v>60.003599999999999</v>
      </c>
      <c r="N42" s="32">
        <f t="shared" ref="N42:N53" si="28">COUNT(D42:I42)</f>
        <v>5</v>
      </c>
      <c r="O42" s="32">
        <f t="shared" ref="O42:O53" ca="1" si="29">IF(AND(N42=1,OFFSET(C42,0,O$3)&gt;0),"Y",0)</f>
        <v>0</v>
      </c>
      <c r="P42" s="34" t="s">
        <v>1023</v>
      </c>
      <c r="Q42" s="194">
        <f t="shared" ref="Q42:Q53" si="30">1-(P42=P41)</f>
        <v>0</v>
      </c>
      <c r="R42" s="36">
        <f t="shared" ref="R42:R53" si="31">IFERROR(LARGE(D42:I42,1),0)*1.001+IF($C$5&gt;=2,IFERROR(LARGE(D42:I42,2),0),0)*1.0001+IF($C$5&gt;=3,IFERROR(LARGE(D42:I42,3),0),0)*1.00001+IF($C$5&gt;=4,IFERROR(LARGE(D42:I42,4),0),0)*1.000001+IF($C$5&gt;=5,IFERROR(LARGE(D42:I42,5),0),0)*1.0000001+IF($C$5&gt;=6,IFERROR(LARGE(D42:I42,6),0),0)*1.00000001</f>
        <v>60.022199999999991</v>
      </c>
      <c r="S42" s="36">
        <f t="shared" ref="S42:S53" si="32">J42+V42/1000+IF($C$5&gt;=2,W42/10000,0)+IF($C$5&gt;=3,X42/100000,0)+IF($C$5&gt;=4,Y42/1000000,0)+IF($C$5&gt;=5,Z42/10000000,0)+IF($C$5&gt;=6,AA42/100000000,0)</f>
        <v>60.022200000000005</v>
      </c>
      <c r="T42" s="194"/>
      <c r="U42" s="35">
        <f t="shared" ref="U42:U53" si="33">M42+V42/1000+W42/10000+X42/100000+Y42/1000000+Z42/10000000+AA42/100000000</f>
        <v>60.025821900000004</v>
      </c>
      <c r="V42" s="201">
        <v>20</v>
      </c>
      <c r="W42" s="199">
        <v>20</v>
      </c>
      <c r="X42" s="199">
        <v>20</v>
      </c>
      <c r="Y42" s="32">
        <v>20</v>
      </c>
      <c r="Z42" s="32">
        <v>19</v>
      </c>
      <c r="AA42" s="32">
        <v>0</v>
      </c>
      <c r="AC42" s="37">
        <v>0</v>
      </c>
      <c r="AD42" s="37">
        <v>0</v>
      </c>
      <c r="AE42" s="37">
        <v>0</v>
      </c>
      <c r="AF42" s="37">
        <v>0</v>
      </c>
      <c r="AG42" s="39">
        <v>4</v>
      </c>
      <c r="AH42" s="40">
        <v>60.018520000000002</v>
      </c>
      <c r="AI42" s="41">
        <v>20</v>
      </c>
      <c r="AJ42" s="32">
        <v>60</v>
      </c>
      <c r="AK42" s="38" t="str">
        <f t="shared" ref="AK42:AK53" si="34">IF(AND($AC42="Query O/s",AN42&lt;&gt;""),AN42,"-")</f>
        <v>-</v>
      </c>
      <c r="AL42" s="38" t="str">
        <f t="shared" ref="AL42:AL53" si="35">IF(AND($AC42="Query O/s",AO42&lt;&gt;""),AO42,"-")</f>
        <v>-</v>
      </c>
      <c r="AM42" s="38" t="str">
        <f t="shared" ref="AM42:AM53" si="36">IF(AND($AC42="Query O/s",AP42&lt;&gt;""),AP42,"-")</f>
        <v>-</v>
      </c>
      <c r="AN42" s="39" t="s">
        <v>1087</v>
      </c>
      <c r="AO42" s="39"/>
      <c r="AP42" s="39"/>
      <c r="AQ42" s="54"/>
    </row>
    <row r="43" spans="1:43" x14ac:dyDescent="0.2">
      <c r="A43" s="1">
        <v>2</v>
      </c>
      <c r="B43" s="1" t="s">
        <v>1025</v>
      </c>
      <c r="C43" s="174" t="s">
        <v>19</v>
      </c>
      <c r="D43" s="201">
        <v>19</v>
      </c>
      <c r="E43" s="199">
        <v>18</v>
      </c>
      <c r="F43" s="199">
        <v>17</v>
      </c>
      <c r="G43" s="32">
        <v>19</v>
      </c>
      <c r="H43" s="32">
        <v>19</v>
      </c>
      <c r="I43" s="32"/>
      <c r="J43" s="32">
        <f t="shared" si="26"/>
        <v>57</v>
      </c>
      <c r="K43" s="32"/>
      <c r="L43" s="40" t="s">
        <v>1088</v>
      </c>
      <c r="M43" s="33">
        <f t="shared" si="27"/>
        <v>57.003700000000002</v>
      </c>
      <c r="N43" s="32">
        <f t="shared" si="28"/>
        <v>5</v>
      </c>
      <c r="O43" s="32">
        <f t="shared" ca="1" si="29"/>
        <v>0</v>
      </c>
      <c r="P43" s="34" t="s">
        <v>1023</v>
      </c>
      <c r="Q43" s="194">
        <f t="shared" si="30"/>
        <v>0</v>
      </c>
      <c r="R43" s="36">
        <f t="shared" si="31"/>
        <v>57.021090000000001</v>
      </c>
      <c r="S43" s="36">
        <f t="shared" si="32"/>
        <v>57.021090000000001</v>
      </c>
      <c r="T43" s="194"/>
      <c r="U43" s="35">
        <f t="shared" si="33"/>
        <v>57.024809699999999</v>
      </c>
      <c r="V43" s="201">
        <v>19</v>
      </c>
      <c r="W43" s="199">
        <v>19</v>
      </c>
      <c r="X43" s="199">
        <v>19</v>
      </c>
      <c r="Y43" s="32">
        <v>18</v>
      </c>
      <c r="Z43" s="32">
        <v>17</v>
      </c>
      <c r="AA43" s="32">
        <v>0</v>
      </c>
      <c r="AC43" s="37">
        <v>0</v>
      </c>
      <c r="AD43" s="37">
        <v>0</v>
      </c>
      <c r="AE43" s="37">
        <v>0</v>
      </c>
      <c r="AF43" s="37">
        <v>0</v>
      </c>
      <c r="AG43" s="39">
        <v>4</v>
      </c>
      <c r="AH43" s="40">
        <v>56.017288999999998</v>
      </c>
      <c r="AI43" s="41">
        <v>19</v>
      </c>
      <c r="AJ43" s="32">
        <v>57</v>
      </c>
      <c r="AK43" s="38" t="str">
        <f t="shared" si="34"/>
        <v>-</v>
      </c>
      <c r="AL43" s="38" t="str">
        <f t="shared" si="35"/>
        <v>-</v>
      </c>
      <c r="AM43" s="38" t="str">
        <f t="shared" si="36"/>
        <v>-</v>
      </c>
      <c r="AN43" s="39"/>
      <c r="AO43" s="39" t="s">
        <v>1088</v>
      </c>
      <c r="AP43" s="39" t="s">
        <v>1089</v>
      </c>
      <c r="AQ43" s="54"/>
    </row>
    <row r="44" spans="1:43" x14ac:dyDescent="0.2">
      <c r="A44" s="1">
        <v>3</v>
      </c>
      <c r="B44" s="1" t="s">
        <v>1026</v>
      </c>
      <c r="C44" s="174" t="s">
        <v>161</v>
      </c>
      <c r="D44" s="201"/>
      <c r="E44" s="199">
        <v>17</v>
      </c>
      <c r="F44" s="199">
        <v>19</v>
      </c>
      <c r="G44" s="32">
        <v>18</v>
      </c>
      <c r="H44" s="32">
        <v>18</v>
      </c>
      <c r="I44" s="32"/>
      <c r="J44" s="32">
        <f t="shared" si="26"/>
        <v>55</v>
      </c>
      <c r="K44" s="32"/>
      <c r="L44" s="40" t="s">
        <v>1089</v>
      </c>
      <c r="M44" s="33">
        <f t="shared" si="27"/>
        <v>55.003799999999998</v>
      </c>
      <c r="N44" s="32">
        <f t="shared" si="28"/>
        <v>4</v>
      </c>
      <c r="O44" s="32">
        <f t="shared" ca="1" si="29"/>
        <v>0</v>
      </c>
      <c r="P44" s="34" t="s">
        <v>1023</v>
      </c>
      <c r="Q44" s="194">
        <f t="shared" si="30"/>
        <v>0</v>
      </c>
      <c r="R44" s="36">
        <f t="shared" si="31"/>
        <v>55.020979999999994</v>
      </c>
      <c r="S44" s="36">
        <f t="shared" si="32"/>
        <v>55.020980000000002</v>
      </c>
      <c r="T44" s="194"/>
      <c r="U44" s="35">
        <f t="shared" si="33"/>
        <v>55.024797</v>
      </c>
      <c r="V44" s="201">
        <v>19</v>
      </c>
      <c r="W44" s="199">
        <v>18</v>
      </c>
      <c r="X44" s="199">
        <v>18</v>
      </c>
      <c r="Y44" s="32">
        <v>17</v>
      </c>
      <c r="Z44" s="32">
        <v>0</v>
      </c>
      <c r="AA44" s="32">
        <v>0</v>
      </c>
      <c r="AC44" s="37">
        <v>0</v>
      </c>
      <c r="AD44" s="37">
        <v>0</v>
      </c>
      <c r="AE44" s="37">
        <v>0</v>
      </c>
      <c r="AF44" s="37">
        <v>0</v>
      </c>
      <c r="AG44" s="39">
        <v>3</v>
      </c>
      <c r="AH44" s="40">
        <v>53.998108000000002</v>
      </c>
      <c r="AI44" s="41">
        <v>19</v>
      </c>
      <c r="AJ44" s="32">
        <v>56</v>
      </c>
      <c r="AK44" s="38" t="str">
        <f t="shared" si="34"/>
        <v>-</v>
      </c>
      <c r="AL44" s="38" t="str">
        <f t="shared" si="35"/>
        <v>-</v>
      </c>
      <c r="AM44" s="38" t="str">
        <f t="shared" si="36"/>
        <v>-</v>
      </c>
      <c r="AN44" s="39"/>
      <c r="AO44" s="39" t="s">
        <v>1088</v>
      </c>
      <c r="AP44" s="39" t="s">
        <v>1089</v>
      </c>
      <c r="AQ44" s="54"/>
    </row>
    <row r="45" spans="1:43" x14ac:dyDescent="0.2">
      <c r="A45" s="1">
        <v>4</v>
      </c>
      <c r="B45" s="1" t="s">
        <v>1090</v>
      </c>
      <c r="C45" s="174" t="s">
        <v>19</v>
      </c>
      <c r="D45" s="201">
        <v>18</v>
      </c>
      <c r="E45" s="199">
        <v>16</v>
      </c>
      <c r="F45" s="199"/>
      <c r="G45" s="32">
        <v>17</v>
      </c>
      <c r="H45" s="32"/>
      <c r="I45" s="32"/>
      <c r="J45" s="32">
        <f t="shared" si="26"/>
        <v>51</v>
      </c>
      <c r="K45" s="32"/>
      <c r="L45" s="40" t="s">
        <v>1091</v>
      </c>
      <c r="M45" s="33">
        <f t="shared" si="27"/>
        <v>51.003900000000002</v>
      </c>
      <c r="N45" s="32">
        <f t="shared" si="28"/>
        <v>3</v>
      </c>
      <c r="O45" s="32">
        <f t="shared" ca="1" si="29"/>
        <v>0</v>
      </c>
      <c r="P45" s="34" t="s">
        <v>1023</v>
      </c>
      <c r="Q45" s="194">
        <f t="shared" si="30"/>
        <v>0</v>
      </c>
      <c r="R45" s="36">
        <f t="shared" si="31"/>
        <v>51.019860000000001</v>
      </c>
      <c r="S45" s="36">
        <f t="shared" si="32"/>
        <v>51.019860000000001</v>
      </c>
      <c r="T45" s="194"/>
      <c r="U45" s="35">
        <f t="shared" si="33"/>
        <v>51.023760000000003</v>
      </c>
      <c r="V45" s="201">
        <v>18</v>
      </c>
      <c r="W45" s="199">
        <v>17</v>
      </c>
      <c r="X45" s="199">
        <v>16</v>
      </c>
      <c r="Y45" s="32">
        <v>0</v>
      </c>
      <c r="Z45" s="32">
        <v>0</v>
      </c>
      <c r="AA45" s="32">
        <v>0</v>
      </c>
      <c r="AC45" s="37">
        <v>0</v>
      </c>
      <c r="AD45" s="37">
        <v>0</v>
      </c>
      <c r="AE45" s="37">
        <v>0</v>
      </c>
      <c r="AF45" s="37">
        <v>0</v>
      </c>
      <c r="AG45" s="39">
        <v>3</v>
      </c>
      <c r="AH45" s="40">
        <v>51.015717000000002</v>
      </c>
      <c r="AI45" s="41">
        <v>18</v>
      </c>
      <c r="AJ45" s="32">
        <v>53</v>
      </c>
      <c r="AK45" s="38" t="str">
        <f t="shared" si="34"/>
        <v>-</v>
      </c>
      <c r="AL45" s="38" t="str">
        <f t="shared" si="35"/>
        <v>-</v>
      </c>
      <c r="AM45" s="38" t="str">
        <f t="shared" si="36"/>
        <v>-</v>
      </c>
      <c r="AN45" s="39"/>
      <c r="AO45" s="39"/>
      <c r="AP45" s="39"/>
      <c r="AQ45" s="54"/>
    </row>
    <row r="46" spans="1:43" x14ac:dyDescent="0.2">
      <c r="A46" s="1">
        <v>5</v>
      </c>
      <c r="B46" s="1" t="s">
        <v>1027</v>
      </c>
      <c r="C46" s="174" t="s">
        <v>161</v>
      </c>
      <c r="D46" s="201">
        <v>16</v>
      </c>
      <c r="E46" s="199">
        <v>14</v>
      </c>
      <c r="F46" s="199">
        <v>16</v>
      </c>
      <c r="G46" s="32">
        <v>16</v>
      </c>
      <c r="H46" s="32">
        <v>17</v>
      </c>
      <c r="I46" s="32"/>
      <c r="J46" s="32">
        <f t="shared" si="26"/>
        <v>49</v>
      </c>
      <c r="K46" s="32"/>
      <c r="L46" s="40"/>
      <c r="M46" s="33">
        <f t="shared" si="27"/>
        <v>49.003999999999998</v>
      </c>
      <c r="N46" s="32">
        <f t="shared" si="28"/>
        <v>5</v>
      </c>
      <c r="O46" s="32">
        <f t="shared" ca="1" si="29"/>
        <v>0</v>
      </c>
      <c r="P46" s="34" t="s">
        <v>1023</v>
      </c>
      <c r="Q46" s="194">
        <f t="shared" si="30"/>
        <v>0</v>
      </c>
      <c r="R46" s="36">
        <f t="shared" si="31"/>
        <v>49.01876</v>
      </c>
      <c r="S46" s="36">
        <f t="shared" si="32"/>
        <v>49.018760000000007</v>
      </c>
      <c r="T46" s="194"/>
      <c r="U46" s="35">
        <f t="shared" si="33"/>
        <v>49.02277740000001</v>
      </c>
      <c r="V46" s="201">
        <v>17</v>
      </c>
      <c r="W46" s="199">
        <v>16</v>
      </c>
      <c r="X46" s="199">
        <v>16</v>
      </c>
      <c r="Y46" s="32">
        <v>16</v>
      </c>
      <c r="Z46" s="32">
        <v>14</v>
      </c>
      <c r="AA46" s="32">
        <v>0</v>
      </c>
      <c r="AC46" s="37">
        <v>0</v>
      </c>
      <c r="AD46" s="37">
        <v>0</v>
      </c>
      <c r="AE46" s="37">
        <v>0</v>
      </c>
      <c r="AF46" s="37">
        <v>0</v>
      </c>
      <c r="AG46" s="39">
        <v>4</v>
      </c>
      <c r="AH46" s="40">
        <v>48.013576</v>
      </c>
      <c r="AI46" s="41">
        <v>16</v>
      </c>
      <c r="AJ46" s="32">
        <v>48</v>
      </c>
      <c r="AK46" s="38" t="str">
        <f t="shared" si="34"/>
        <v>-</v>
      </c>
      <c r="AL46" s="38" t="str">
        <f t="shared" si="35"/>
        <v>-</v>
      </c>
      <c r="AM46" s="38" t="str">
        <f t="shared" si="36"/>
        <v>-</v>
      </c>
      <c r="AN46" s="39"/>
      <c r="AO46" s="39"/>
      <c r="AP46" s="39"/>
      <c r="AQ46" s="54"/>
    </row>
    <row r="47" spans="1:43" x14ac:dyDescent="0.2">
      <c r="A47" s="1">
        <v>6</v>
      </c>
      <c r="B47" s="1" t="s">
        <v>1028</v>
      </c>
      <c r="C47" s="174" t="s">
        <v>19</v>
      </c>
      <c r="D47" s="201">
        <v>17</v>
      </c>
      <c r="E47" s="199">
        <v>15</v>
      </c>
      <c r="F47" s="199">
        <v>15</v>
      </c>
      <c r="G47" s="32">
        <v>15</v>
      </c>
      <c r="H47" s="32">
        <v>16</v>
      </c>
      <c r="I47" s="32"/>
      <c r="J47" s="32">
        <f t="shared" si="26"/>
        <v>48</v>
      </c>
      <c r="K47" s="32"/>
      <c r="L47" s="40"/>
      <c r="M47" s="33">
        <f t="shared" si="27"/>
        <v>48.004100000000001</v>
      </c>
      <c r="N47" s="32">
        <f t="shared" si="28"/>
        <v>5</v>
      </c>
      <c r="O47" s="32">
        <f t="shared" ca="1" si="29"/>
        <v>0</v>
      </c>
      <c r="P47" s="34" t="s">
        <v>1023</v>
      </c>
      <c r="Q47" s="194">
        <f t="shared" si="30"/>
        <v>0</v>
      </c>
      <c r="R47" s="36">
        <f t="shared" si="31"/>
        <v>48.018749999999997</v>
      </c>
      <c r="S47" s="36">
        <f t="shared" si="32"/>
        <v>48.018750000000004</v>
      </c>
      <c r="T47" s="194"/>
      <c r="U47" s="35">
        <f t="shared" si="33"/>
        <v>48.022866500000006</v>
      </c>
      <c r="V47" s="201">
        <v>17</v>
      </c>
      <c r="W47" s="199">
        <v>16</v>
      </c>
      <c r="X47" s="199">
        <v>15</v>
      </c>
      <c r="Y47" s="32">
        <v>15</v>
      </c>
      <c r="Z47" s="32">
        <v>15</v>
      </c>
      <c r="AA47" s="32">
        <v>0</v>
      </c>
      <c r="AC47" s="37">
        <v>0</v>
      </c>
      <c r="AD47" s="37">
        <v>0</v>
      </c>
      <c r="AE47" s="37">
        <v>0</v>
      </c>
      <c r="AF47" s="37">
        <v>0</v>
      </c>
      <c r="AG47" s="39">
        <v>4</v>
      </c>
      <c r="AH47" s="40">
        <v>47.014564999999997</v>
      </c>
      <c r="AI47" s="41">
        <v>17</v>
      </c>
      <c r="AJ47" s="32">
        <v>49</v>
      </c>
      <c r="AK47" s="38" t="str">
        <f t="shared" si="34"/>
        <v>-</v>
      </c>
      <c r="AL47" s="38" t="str">
        <f t="shared" si="35"/>
        <v>-</v>
      </c>
      <c r="AM47" s="38" t="str">
        <f t="shared" si="36"/>
        <v>-</v>
      </c>
      <c r="AN47" s="39"/>
      <c r="AO47" s="39"/>
      <c r="AP47" s="39"/>
      <c r="AQ47" s="54"/>
    </row>
    <row r="48" spans="1:43" x14ac:dyDescent="0.2">
      <c r="A48" s="1">
        <v>7</v>
      </c>
      <c r="B48" s="1" t="s">
        <v>1092</v>
      </c>
      <c r="C48" s="174" t="s">
        <v>161</v>
      </c>
      <c r="D48" s="201">
        <v>15</v>
      </c>
      <c r="E48" s="199">
        <v>13</v>
      </c>
      <c r="F48" s="199">
        <v>14</v>
      </c>
      <c r="G48" s="32">
        <v>14</v>
      </c>
      <c r="H48" s="32"/>
      <c r="I48" s="32"/>
      <c r="J48" s="32">
        <f t="shared" si="26"/>
        <v>43</v>
      </c>
      <c r="K48" s="32"/>
      <c r="L48" s="40"/>
      <c r="M48" s="33">
        <f t="shared" si="27"/>
        <v>43.004199999999997</v>
      </c>
      <c r="N48" s="32">
        <f t="shared" si="28"/>
        <v>4</v>
      </c>
      <c r="O48" s="32">
        <f t="shared" ca="1" si="29"/>
        <v>0</v>
      </c>
      <c r="P48" s="34" t="s">
        <v>1023</v>
      </c>
      <c r="Q48" s="194">
        <f t="shared" si="30"/>
        <v>0</v>
      </c>
      <c r="R48" s="36">
        <f t="shared" si="31"/>
        <v>43.016539999999999</v>
      </c>
      <c r="S48" s="36">
        <f t="shared" si="32"/>
        <v>43.016539999999999</v>
      </c>
      <c r="T48" s="194"/>
      <c r="U48" s="35">
        <f t="shared" si="33"/>
        <v>43.020752999999999</v>
      </c>
      <c r="V48" s="201">
        <v>15</v>
      </c>
      <c r="W48" s="199">
        <v>14</v>
      </c>
      <c r="X48" s="199">
        <v>14</v>
      </c>
      <c r="Y48" s="32">
        <v>13</v>
      </c>
      <c r="Z48" s="32">
        <v>0</v>
      </c>
      <c r="AA48" s="32">
        <v>0</v>
      </c>
      <c r="AC48" s="37">
        <v>0</v>
      </c>
      <c r="AD48" s="37">
        <v>0</v>
      </c>
      <c r="AE48" s="37">
        <v>0</v>
      </c>
      <c r="AF48" s="37">
        <v>0</v>
      </c>
      <c r="AG48" s="39">
        <v>4</v>
      </c>
      <c r="AH48" s="40">
        <v>43.012254000000006</v>
      </c>
      <c r="AI48" s="41">
        <v>15</v>
      </c>
      <c r="AJ48" s="32">
        <v>44</v>
      </c>
      <c r="AK48" s="38" t="str">
        <f t="shared" si="34"/>
        <v>-</v>
      </c>
      <c r="AL48" s="38" t="str">
        <f t="shared" si="35"/>
        <v>-</v>
      </c>
      <c r="AM48" s="38" t="str">
        <f t="shared" si="36"/>
        <v>-</v>
      </c>
      <c r="AN48" s="39"/>
      <c r="AO48" s="39"/>
      <c r="AP48" s="39"/>
      <c r="AQ48" s="54"/>
    </row>
    <row r="49" spans="1:43" x14ac:dyDescent="0.2">
      <c r="A49" s="1">
        <v>8</v>
      </c>
      <c r="B49" s="1" t="s">
        <v>1029</v>
      </c>
      <c r="C49" s="174" t="s">
        <v>56</v>
      </c>
      <c r="D49" s="201">
        <v>14</v>
      </c>
      <c r="E49" s="199">
        <v>12</v>
      </c>
      <c r="F49" s="199">
        <v>13</v>
      </c>
      <c r="G49" s="32">
        <v>13</v>
      </c>
      <c r="H49" s="32">
        <v>15</v>
      </c>
      <c r="I49" s="32"/>
      <c r="J49" s="32">
        <f t="shared" si="26"/>
        <v>42</v>
      </c>
      <c r="K49" s="32"/>
      <c r="L49" s="40"/>
      <c r="M49" s="33">
        <f t="shared" si="27"/>
        <v>42.004300000000001</v>
      </c>
      <c r="N49" s="32">
        <f t="shared" si="28"/>
        <v>5</v>
      </c>
      <c r="O49" s="32">
        <f t="shared" ca="1" si="29"/>
        <v>0</v>
      </c>
      <c r="P49" s="34" t="s">
        <v>1023</v>
      </c>
      <c r="Q49" s="194">
        <f t="shared" si="30"/>
        <v>0</v>
      </c>
      <c r="R49" s="36">
        <f t="shared" si="31"/>
        <v>42.016529999999996</v>
      </c>
      <c r="S49" s="36">
        <f t="shared" si="32"/>
        <v>42.016529999999996</v>
      </c>
      <c r="T49" s="194"/>
      <c r="U49" s="35">
        <f t="shared" si="33"/>
        <v>42.020844199999999</v>
      </c>
      <c r="V49" s="201">
        <v>15</v>
      </c>
      <c r="W49" s="199">
        <v>14</v>
      </c>
      <c r="X49" s="199">
        <v>13</v>
      </c>
      <c r="Y49" s="32">
        <v>13</v>
      </c>
      <c r="Z49" s="32">
        <v>12</v>
      </c>
      <c r="AA49" s="32">
        <v>0</v>
      </c>
      <c r="AC49" s="37">
        <v>0</v>
      </c>
      <c r="AD49" s="37">
        <v>0</v>
      </c>
      <c r="AE49" s="37">
        <v>0</v>
      </c>
      <c r="AF49" s="37">
        <v>0</v>
      </c>
      <c r="AG49" s="39">
        <v>4</v>
      </c>
      <c r="AH49" s="40">
        <v>40.011043000000001</v>
      </c>
      <c r="AI49" s="41">
        <v>14</v>
      </c>
      <c r="AJ49" s="32">
        <v>41</v>
      </c>
      <c r="AK49" s="38" t="str">
        <f t="shared" si="34"/>
        <v>-</v>
      </c>
      <c r="AL49" s="38" t="str">
        <f t="shared" si="35"/>
        <v>-</v>
      </c>
      <c r="AM49" s="38" t="str">
        <f t="shared" si="36"/>
        <v>-</v>
      </c>
      <c r="AN49" s="39"/>
      <c r="AO49" s="39"/>
      <c r="AP49" s="39"/>
      <c r="AQ49" s="54"/>
    </row>
    <row r="50" spans="1:43" x14ac:dyDescent="0.2">
      <c r="A50" s="1">
        <v>9</v>
      </c>
      <c r="B50" s="1" t="s">
        <v>1030</v>
      </c>
      <c r="C50" s="174" t="s">
        <v>63</v>
      </c>
      <c r="D50" s="201">
        <v>12</v>
      </c>
      <c r="E50" s="199">
        <v>11</v>
      </c>
      <c r="F50" s="199"/>
      <c r="G50" s="32">
        <v>12</v>
      </c>
      <c r="H50" s="32">
        <v>14</v>
      </c>
      <c r="I50" s="32"/>
      <c r="J50" s="32">
        <f t="shared" si="26"/>
        <v>38</v>
      </c>
      <c r="K50" s="32"/>
      <c r="L50" s="40"/>
      <c r="M50" s="33">
        <f t="shared" si="27"/>
        <v>38.004399999999997</v>
      </c>
      <c r="N50" s="32">
        <f t="shared" si="28"/>
        <v>4</v>
      </c>
      <c r="O50" s="32">
        <f t="shared" ca="1" si="29"/>
        <v>0</v>
      </c>
      <c r="P50" s="34" t="s">
        <v>1023</v>
      </c>
      <c r="Q50" s="194">
        <f t="shared" si="30"/>
        <v>0</v>
      </c>
      <c r="R50" s="36">
        <f t="shared" si="31"/>
        <v>38.015320000000003</v>
      </c>
      <c r="S50" s="36">
        <f t="shared" si="32"/>
        <v>38.015320000000003</v>
      </c>
      <c r="T50" s="194"/>
      <c r="U50" s="35">
        <f t="shared" si="33"/>
        <v>38.019731</v>
      </c>
      <c r="V50" s="201">
        <v>14</v>
      </c>
      <c r="W50" s="199">
        <v>12</v>
      </c>
      <c r="X50" s="199">
        <v>12</v>
      </c>
      <c r="Y50" s="32">
        <v>11</v>
      </c>
      <c r="Z50" s="32">
        <v>0</v>
      </c>
      <c r="AA50" s="32">
        <v>0</v>
      </c>
      <c r="AC50" s="37">
        <v>0</v>
      </c>
      <c r="AD50" s="37">
        <v>0</v>
      </c>
      <c r="AE50" s="37">
        <v>0</v>
      </c>
      <c r="AF50" s="37">
        <v>0</v>
      </c>
      <c r="AG50" s="39">
        <v>3</v>
      </c>
      <c r="AH50" s="40">
        <v>35.008712000000003</v>
      </c>
      <c r="AI50" s="41">
        <v>12</v>
      </c>
      <c r="AJ50" s="32">
        <v>36</v>
      </c>
      <c r="AK50" s="38" t="str">
        <f t="shared" si="34"/>
        <v>-</v>
      </c>
      <c r="AL50" s="38" t="str">
        <f t="shared" si="35"/>
        <v>-</v>
      </c>
      <c r="AM50" s="38" t="str">
        <f t="shared" si="36"/>
        <v>-</v>
      </c>
      <c r="AN50" s="39"/>
      <c r="AO50" s="39"/>
      <c r="AP50" s="39"/>
      <c r="AQ50" s="54"/>
    </row>
    <row r="51" spans="1:43" x14ac:dyDescent="0.2">
      <c r="A51" s="1">
        <v>10</v>
      </c>
      <c r="B51" s="1" t="s">
        <v>1093</v>
      </c>
      <c r="C51" s="174" t="s">
        <v>1010</v>
      </c>
      <c r="D51" s="201"/>
      <c r="E51" s="199">
        <v>20</v>
      </c>
      <c r="F51" s="199"/>
      <c r="G51" s="32"/>
      <c r="H51" s="32"/>
      <c r="I51" s="32"/>
      <c r="J51" s="32">
        <f t="shared" si="26"/>
        <v>20</v>
      </c>
      <c r="K51" s="32"/>
      <c r="L51" s="40"/>
      <c r="M51" s="33">
        <f t="shared" si="27"/>
        <v>20.0045</v>
      </c>
      <c r="N51" s="32">
        <f t="shared" si="28"/>
        <v>1</v>
      </c>
      <c r="O51" s="32">
        <f t="shared" ca="1" si="29"/>
        <v>0</v>
      </c>
      <c r="P51" s="34" t="s">
        <v>1023</v>
      </c>
      <c r="Q51" s="194">
        <f t="shared" si="30"/>
        <v>0</v>
      </c>
      <c r="R51" s="36">
        <f t="shared" si="31"/>
        <v>20.019999999999996</v>
      </c>
      <c r="S51" s="36">
        <f t="shared" si="32"/>
        <v>20.02</v>
      </c>
      <c r="T51" s="194"/>
      <c r="U51" s="35">
        <f t="shared" si="33"/>
        <v>20.0245</v>
      </c>
      <c r="V51" s="201">
        <v>20</v>
      </c>
      <c r="W51" s="199">
        <v>0</v>
      </c>
      <c r="X51" s="199">
        <v>0</v>
      </c>
      <c r="Y51" s="32">
        <v>0</v>
      </c>
      <c r="Z51" s="32">
        <v>0</v>
      </c>
      <c r="AA51" s="32">
        <v>0</v>
      </c>
      <c r="AC51" s="37">
        <v>0</v>
      </c>
      <c r="AD51" s="37">
        <v>0</v>
      </c>
      <c r="AE51" s="37">
        <v>0</v>
      </c>
      <c r="AF51" s="37">
        <v>0</v>
      </c>
      <c r="AG51" s="39">
        <v>1</v>
      </c>
      <c r="AH51" s="40">
        <v>19.997499999999999</v>
      </c>
      <c r="AI51" s="41">
        <v>20</v>
      </c>
      <c r="AJ51" s="32">
        <v>40</v>
      </c>
      <c r="AK51" s="38" t="str">
        <f t="shared" si="34"/>
        <v>-</v>
      </c>
      <c r="AL51" s="38" t="str">
        <f t="shared" si="35"/>
        <v>-</v>
      </c>
      <c r="AM51" s="38" t="str">
        <f t="shared" si="36"/>
        <v>-</v>
      </c>
      <c r="AN51" s="39"/>
      <c r="AO51" s="39"/>
      <c r="AP51" s="39"/>
      <c r="AQ51" s="54"/>
    </row>
    <row r="52" spans="1:43" x14ac:dyDescent="0.2">
      <c r="A52" s="1">
        <v>11</v>
      </c>
      <c r="B52" s="1" t="s">
        <v>1094</v>
      </c>
      <c r="C52" s="174" t="s">
        <v>1010</v>
      </c>
      <c r="D52" s="201"/>
      <c r="E52" s="199"/>
      <c r="F52" s="199">
        <v>18</v>
      </c>
      <c r="G52" s="32"/>
      <c r="H52" s="32"/>
      <c r="I52" s="32"/>
      <c r="J52" s="32">
        <f t="shared" si="26"/>
        <v>18</v>
      </c>
      <c r="K52" s="32"/>
      <c r="L52" s="40"/>
      <c r="M52" s="33">
        <f t="shared" si="27"/>
        <v>18.0046</v>
      </c>
      <c r="N52" s="32">
        <f t="shared" si="28"/>
        <v>1</v>
      </c>
      <c r="O52" s="32">
        <f t="shared" ca="1" si="29"/>
        <v>0</v>
      </c>
      <c r="P52" s="34" t="s">
        <v>1023</v>
      </c>
      <c r="Q52" s="194">
        <f t="shared" si="30"/>
        <v>0</v>
      </c>
      <c r="R52" s="36">
        <f t="shared" si="31"/>
        <v>18.017999999999997</v>
      </c>
      <c r="S52" s="36">
        <f t="shared" si="32"/>
        <v>18.018000000000001</v>
      </c>
      <c r="T52" s="194"/>
      <c r="U52" s="35">
        <f t="shared" si="33"/>
        <v>18.022600000000001</v>
      </c>
      <c r="V52" s="201">
        <v>18</v>
      </c>
      <c r="W52" s="199">
        <v>0</v>
      </c>
      <c r="X52" s="199">
        <v>0</v>
      </c>
      <c r="Y52" s="32">
        <v>0</v>
      </c>
      <c r="Z52" s="32">
        <v>0</v>
      </c>
      <c r="AA52" s="32">
        <v>0</v>
      </c>
      <c r="AC52" s="37">
        <v>0</v>
      </c>
      <c r="AD52" s="37">
        <v>0</v>
      </c>
      <c r="AE52" s="37">
        <v>0</v>
      </c>
      <c r="AF52" s="37">
        <v>0</v>
      </c>
      <c r="AG52" s="39">
        <v>1</v>
      </c>
      <c r="AH52" s="40">
        <v>17.99558</v>
      </c>
      <c r="AI52" s="41">
        <v>18</v>
      </c>
      <c r="AJ52" s="32">
        <v>36</v>
      </c>
      <c r="AK52" s="38" t="str">
        <f t="shared" si="34"/>
        <v>-</v>
      </c>
      <c r="AL52" s="38" t="str">
        <f t="shared" si="35"/>
        <v>-</v>
      </c>
      <c r="AM52" s="38" t="str">
        <f t="shared" si="36"/>
        <v>-</v>
      </c>
      <c r="AN52" s="39"/>
      <c r="AO52" s="39"/>
      <c r="AP52" s="39"/>
      <c r="AQ52" s="54"/>
    </row>
    <row r="53" spans="1:43" x14ac:dyDescent="0.2">
      <c r="A53" s="1">
        <v>12</v>
      </c>
      <c r="B53" s="1" t="s">
        <v>1095</v>
      </c>
      <c r="C53" s="174" t="s">
        <v>63</v>
      </c>
      <c r="D53" s="201">
        <v>13</v>
      </c>
      <c r="E53" s="199"/>
      <c r="F53" s="199"/>
      <c r="G53" s="32"/>
      <c r="H53" s="32"/>
      <c r="I53" s="32"/>
      <c r="J53" s="32">
        <f t="shared" si="26"/>
        <v>13</v>
      </c>
      <c r="K53" s="32"/>
      <c r="L53" s="40"/>
      <c r="M53" s="33">
        <f t="shared" si="27"/>
        <v>13.0047</v>
      </c>
      <c r="N53" s="32">
        <f t="shared" si="28"/>
        <v>1</v>
      </c>
      <c r="O53" s="32">
        <f t="shared" ca="1" si="29"/>
        <v>0</v>
      </c>
      <c r="P53" s="34" t="s">
        <v>1023</v>
      </c>
      <c r="Q53" s="194">
        <f t="shared" si="30"/>
        <v>0</v>
      </c>
      <c r="R53" s="36">
        <f t="shared" si="31"/>
        <v>13.012999999999998</v>
      </c>
      <c r="S53" s="36">
        <f t="shared" si="32"/>
        <v>13.013</v>
      </c>
      <c r="T53" s="194"/>
      <c r="U53" s="35">
        <f t="shared" si="33"/>
        <v>13.0177</v>
      </c>
      <c r="V53" s="201">
        <v>13</v>
      </c>
      <c r="W53" s="199">
        <v>0</v>
      </c>
      <c r="X53" s="199">
        <v>0</v>
      </c>
      <c r="Y53" s="32">
        <v>0</v>
      </c>
      <c r="Z53" s="32">
        <v>0</v>
      </c>
      <c r="AA53" s="32">
        <v>0</v>
      </c>
      <c r="AC53" s="37">
        <v>0</v>
      </c>
      <c r="AD53" s="37">
        <v>0</v>
      </c>
      <c r="AE53" s="37">
        <v>0</v>
      </c>
      <c r="AF53" s="37">
        <v>0</v>
      </c>
      <c r="AG53" s="39">
        <v>1</v>
      </c>
      <c r="AH53" s="40">
        <v>13.0083</v>
      </c>
      <c r="AI53" s="41">
        <v>13</v>
      </c>
      <c r="AJ53" s="32">
        <v>26</v>
      </c>
      <c r="AK53" s="38" t="str">
        <f t="shared" si="34"/>
        <v>-</v>
      </c>
      <c r="AL53" s="38" t="str">
        <f t="shared" si="35"/>
        <v>-</v>
      </c>
      <c r="AM53" s="38" t="str">
        <f t="shared" si="36"/>
        <v>-</v>
      </c>
      <c r="AN53" s="39"/>
      <c r="AO53" s="39"/>
      <c r="AP53" s="39"/>
      <c r="AQ53" s="54"/>
    </row>
    <row r="54" spans="1:43" ht="3" customHeight="1" x14ac:dyDescent="0.25">
      <c r="A54" s="174"/>
      <c r="B54" s="174"/>
      <c r="C54" s="174"/>
      <c r="D54" s="201"/>
      <c r="E54" s="201"/>
      <c r="F54" s="199"/>
      <c r="G54" s="32"/>
      <c r="H54" s="200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5"/>
      <c r="V54" s="198"/>
      <c r="W54" s="199"/>
      <c r="X54" s="199"/>
      <c r="Y54" s="32"/>
      <c r="Z54" s="32"/>
      <c r="AA54" s="32"/>
      <c r="AG54" s="1"/>
      <c r="AH54" s="41"/>
      <c r="AI54" s="25"/>
      <c r="AJ54" s="25"/>
      <c r="AK54" s="25"/>
      <c r="AL54" s="25"/>
      <c r="AM54" s="25"/>
      <c r="AN54" s="25"/>
      <c r="AO54" s="25"/>
      <c r="AP54" s="25"/>
      <c r="AQ54" s="54"/>
    </row>
    <row r="55" spans="1:43" ht="15" x14ac:dyDescent="0.25">
      <c r="C55" s="126"/>
      <c r="D55" s="198"/>
      <c r="E55" s="199"/>
      <c r="F55" s="199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5"/>
      <c r="V55" s="201"/>
      <c r="W55" s="201"/>
      <c r="X55" s="199"/>
      <c r="Y55" s="32"/>
      <c r="Z55" s="200"/>
      <c r="AA55" s="32"/>
      <c r="AG55" s="1"/>
      <c r="AH55" s="41"/>
      <c r="AI55" s="25"/>
      <c r="AJ55" s="25"/>
      <c r="AK55" s="25"/>
      <c r="AL55" s="25"/>
      <c r="AM55" s="25"/>
      <c r="AN55" s="25"/>
      <c r="AO55" s="25"/>
      <c r="AP55" s="25"/>
      <c r="AQ55" s="54"/>
    </row>
    <row r="56" spans="1:43" ht="15" x14ac:dyDescent="0.25">
      <c r="A56" s="26" t="s">
        <v>1031</v>
      </c>
      <c r="C56" s="126"/>
      <c r="D56" s="198"/>
      <c r="E56" s="199"/>
      <c r="F56" s="199"/>
      <c r="G56" s="32"/>
      <c r="H56" s="32"/>
      <c r="I56" s="32"/>
      <c r="J56" s="32"/>
      <c r="K56" s="32"/>
      <c r="L56" s="32"/>
      <c r="M56" s="32"/>
      <c r="N56" s="32"/>
      <c r="O56" s="32"/>
      <c r="P56" s="61" t="str">
        <f>A56</f>
        <v>U13G</v>
      </c>
      <c r="Q56" s="32"/>
      <c r="R56" s="32"/>
      <c r="S56" s="32"/>
      <c r="T56" s="32"/>
      <c r="U56" s="35"/>
      <c r="V56" s="32"/>
      <c r="W56" s="32"/>
      <c r="X56" s="32"/>
      <c r="Y56" s="32"/>
      <c r="Z56" s="32"/>
      <c r="AA56" s="32"/>
      <c r="AG56" s="1"/>
      <c r="AH56" s="41"/>
      <c r="AI56" s="25"/>
      <c r="AJ56" s="25"/>
      <c r="AK56" s="25"/>
      <c r="AL56" s="25"/>
      <c r="AM56" s="25"/>
      <c r="AN56" s="39">
        <v>59</v>
      </c>
      <c r="AO56" s="39">
        <v>57</v>
      </c>
      <c r="AP56" s="39">
        <v>56</v>
      </c>
      <c r="AQ56" s="54"/>
    </row>
    <row r="57" spans="1:43" x14ac:dyDescent="0.2">
      <c r="A57" s="1">
        <v>1</v>
      </c>
      <c r="B57" s="1" t="s">
        <v>1032</v>
      </c>
      <c r="C57" s="174" t="s">
        <v>102</v>
      </c>
      <c r="D57" s="201">
        <v>20</v>
      </c>
      <c r="E57" s="199">
        <v>20</v>
      </c>
      <c r="F57" s="199"/>
      <c r="G57" s="32">
        <v>19</v>
      </c>
      <c r="H57" s="32">
        <v>20</v>
      </c>
      <c r="I57" s="32"/>
      <c r="J57" s="32">
        <f t="shared" ref="J57:J71" si="37">IFERROR(LARGE(D57:I57,1),0)+IF($C$5&gt;=2,IFERROR(LARGE(D57:I57,2),0),0)+IF($C$5&gt;=3,IFERROR(LARGE(D57:I57,3),0),0)+IF($C$5&gt;=4,IFERROR(LARGE(D57:I57,4),0),0)+IF($C$5&gt;=5,IFERROR(LARGE(D57:I57,5),0),0)+IF($C$5&gt;=6,IFERROR(LARGE(D57:I57,6),0),0)</f>
        <v>60</v>
      </c>
      <c r="K57" s="32"/>
      <c r="L57" s="40" t="s">
        <v>1096</v>
      </c>
      <c r="M57" s="33">
        <f t="shared" ref="M57:M71" si="38">J57+(ROW(J57)-ROW(J$6))/10000</f>
        <v>60.005099999999999</v>
      </c>
      <c r="N57" s="32">
        <f t="shared" ref="N57:N71" si="39">COUNT(D57:I57)</f>
        <v>4</v>
      </c>
      <c r="O57" s="32">
        <f t="shared" ref="O57:O71" ca="1" si="40">IF(AND(N57=1,OFFSET(C57,0,O$3)&gt;0),"Y",0)</f>
        <v>0</v>
      </c>
      <c r="P57" s="34" t="s">
        <v>1031</v>
      </c>
      <c r="Q57" s="194">
        <f t="shared" ref="Q57:Q71" si="41">1-(P57=P56)</f>
        <v>0</v>
      </c>
      <c r="R57" s="36">
        <f t="shared" ref="R57:R71" si="42">IFERROR(LARGE(D57:I57,1),0)*1.001+IF($C$5&gt;=2,IFERROR(LARGE(D57:I57,2),0),0)*1.0001+IF($C$5&gt;=3,IFERROR(LARGE(D57:I57,3),0),0)*1.00001+IF($C$5&gt;=4,IFERROR(LARGE(D57:I57,4),0),0)*1.000001+IF($C$5&gt;=5,IFERROR(LARGE(D57:I57,5),0),0)*1.0000001+IF($C$5&gt;=6,IFERROR(LARGE(D57:I57,6),0),0)*1.00000001</f>
        <v>60.022199999999991</v>
      </c>
      <c r="S57" s="36">
        <f t="shared" ref="S57:S71" si="43">J57+V57/1000+IF($C$5&gt;=2,W57/10000,0)+IF($C$5&gt;=3,X57/100000,0)+IF($C$5&gt;=4,Y57/1000000,0)+IF($C$5&gt;=5,Z57/10000000,0)+IF($C$5&gt;=6,AA57/100000000,0)</f>
        <v>60.022200000000005</v>
      </c>
      <c r="T57" s="194"/>
      <c r="U57" s="35">
        <f t="shared" ref="U57:U71" si="44">M57+V57/1000+W57/10000+X57/100000+Y57/1000000+Z57/10000000+AA57/100000000</f>
        <v>60.027319000000006</v>
      </c>
      <c r="V57" s="201">
        <v>20</v>
      </c>
      <c r="W57" s="199">
        <v>20</v>
      </c>
      <c r="X57" s="199">
        <v>20</v>
      </c>
      <c r="Y57" s="32">
        <v>19</v>
      </c>
      <c r="Z57" s="32">
        <v>0</v>
      </c>
      <c r="AA57" s="32">
        <v>0</v>
      </c>
      <c r="AC57" s="37">
        <v>0</v>
      </c>
      <c r="AD57" s="37">
        <v>0</v>
      </c>
      <c r="AE57" s="37">
        <v>0</v>
      </c>
      <c r="AF57" s="37">
        <v>0</v>
      </c>
      <c r="AG57" s="39">
        <v>3</v>
      </c>
      <c r="AH57" s="40">
        <v>59.016919000000009</v>
      </c>
      <c r="AI57" s="41">
        <v>20</v>
      </c>
      <c r="AJ57" s="32">
        <v>60</v>
      </c>
      <c r="AK57" s="38" t="str">
        <f t="shared" ref="AK57:AK71" si="45">IF(AND($AC57="Query O/s",AN57&lt;&gt;""),AN57,"-")</f>
        <v>-</v>
      </c>
      <c r="AL57" s="38" t="str">
        <f t="shared" ref="AL57:AL71" si="46">IF(AND($AC57="Query O/s",AO57&lt;&gt;""),AO57,"-")</f>
        <v>-</v>
      </c>
      <c r="AM57" s="38" t="str">
        <f t="shared" ref="AM57:AM71" si="47">IF(AND($AC57="Query O/s",AP57&lt;&gt;""),AP57,"-")</f>
        <v>-</v>
      </c>
      <c r="AN57" s="39" t="s">
        <v>1096</v>
      </c>
      <c r="AO57" s="39"/>
      <c r="AP57" s="39"/>
      <c r="AQ57" s="54"/>
    </row>
    <row r="58" spans="1:43" x14ac:dyDescent="0.2">
      <c r="A58" s="1">
        <v>2</v>
      </c>
      <c r="B58" s="1" t="s">
        <v>1033</v>
      </c>
      <c r="C58" s="174" t="s">
        <v>19</v>
      </c>
      <c r="D58" s="201">
        <v>18</v>
      </c>
      <c r="E58" s="199">
        <v>18</v>
      </c>
      <c r="F58" s="199"/>
      <c r="G58" s="32">
        <v>20</v>
      </c>
      <c r="H58" s="32">
        <v>19</v>
      </c>
      <c r="I58" s="32"/>
      <c r="J58" s="32">
        <f t="shared" si="37"/>
        <v>57</v>
      </c>
      <c r="K58" s="32"/>
      <c r="L58" s="40" t="s">
        <v>1097</v>
      </c>
      <c r="M58" s="33">
        <f t="shared" si="38"/>
        <v>57.005200000000002</v>
      </c>
      <c r="N58" s="32">
        <f t="shared" si="39"/>
        <v>4</v>
      </c>
      <c r="O58" s="32">
        <f t="shared" ca="1" si="40"/>
        <v>0</v>
      </c>
      <c r="P58" s="34" t="s">
        <v>1031</v>
      </c>
      <c r="Q58" s="194">
        <f t="shared" si="41"/>
        <v>0</v>
      </c>
      <c r="R58" s="36">
        <f t="shared" si="42"/>
        <v>57.022079999999995</v>
      </c>
      <c r="S58" s="36">
        <f t="shared" si="43"/>
        <v>57.022080000000003</v>
      </c>
      <c r="T58" s="194"/>
      <c r="U58" s="35">
        <f t="shared" si="44"/>
        <v>57.027298000000002</v>
      </c>
      <c r="V58" s="201">
        <v>20</v>
      </c>
      <c r="W58" s="199">
        <v>19</v>
      </c>
      <c r="X58" s="199">
        <v>18</v>
      </c>
      <c r="Y58" s="32">
        <v>18</v>
      </c>
      <c r="Z58" s="32">
        <v>0</v>
      </c>
      <c r="AA58" s="32">
        <v>0</v>
      </c>
      <c r="AC58" s="37">
        <v>0</v>
      </c>
      <c r="AD58" s="37">
        <v>0</v>
      </c>
      <c r="AE58" s="37">
        <v>0</v>
      </c>
      <c r="AF58" s="37">
        <v>0</v>
      </c>
      <c r="AG58" s="39">
        <v>3</v>
      </c>
      <c r="AH58" s="40">
        <v>56.014520000000005</v>
      </c>
      <c r="AI58" s="41">
        <v>20</v>
      </c>
      <c r="AJ58" s="32">
        <v>58</v>
      </c>
      <c r="AK58" s="38" t="str">
        <f t="shared" si="45"/>
        <v>-</v>
      </c>
      <c r="AL58" s="38" t="str">
        <f t="shared" si="46"/>
        <v>-</v>
      </c>
      <c r="AM58" s="38" t="str">
        <f t="shared" si="47"/>
        <v>-</v>
      </c>
      <c r="AN58" s="39"/>
      <c r="AO58" s="39" t="s">
        <v>1097</v>
      </c>
      <c r="AP58" s="39" t="s">
        <v>1098</v>
      </c>
      <c r="AQ58" s="54"/>
    </row>
    <row r="59" spans="1:43" x14ac:dyDescent="0.2">
      <c r="A59" s="1">
        <v>3</v>
      </c>
      <c r="B59" s="1" t="s">
        <v>1034</v>
      </c>
      <c r="C59" s="174" t="s">
        <v>19</v>
      </c>
      <c r="D59" s="201">
        <v>19</v>
      </c>
      <c r="E59" s="199">
        <v>19</v>
      </c>
      <c r="F59" s="199">
        <v>19</v>
      </c>
      <c r="G59" s="32">
        <v>18</v>
      </c>
      <c r="H59" s="32">
        <v>18</v>
      </c>
      <c r="I59" s="32"/>
      <c r="J59" s="32">
        <f t="shared" si="37"/>
        <v>57</v>
      </c>
      <c r="K59" s="32"/>
      <c r="L59" s="40" t="s">
        <v>1098</v>
      </c>
      <c r="M59" s="33">
        <f t="shared" si="38"/>
        <v>57.005299999999998</v>
      </c>
      <c r="N59" s="32">
        <f t="shared" si="39"/>
        <v>5</v>
      </c>
      <c r="O59" s="32">
        <f t="shared" ca="1" si="40"/>
        <v>0</v>
      </c>
      <c r="P59" s="34" t="s">
        <v>1031</v>
      </c>
      <c r="Q59" s="194">
        <f t="shared" si="41"/>
        <v>0</v>
      </c>
      <c r="R59" s="36">
        <f t="shared" si="42"/>
        <v>57.021090000000001</v>
      </c>
      <c r="S59" s="36">
        <f t="shared" si="43"/>
        <v>57.021090000000001</v>
      </c>
      <c r="T59" s="194"/>
      <c r="U59" s="35">
        <f t="shared" si="44"/>
        <v>57.026409799999996</v>
      </c>
      <c r="V59" s="201">
        <v>19</v>
      </c>
      <c r="W59" s="199">
        <v>19</v>
      </c>
      <c r="X59" s="199">
        <v>19</v>
      </c>
      <c r="Y59" s="32">
        <v>18</v>
      </c>
      <c r="Z59" s="32">
        <v>18</v>
      </c>
      <c r="AA59" s="32">
        <v>0</v>
      </c>
      <c r="AC59" s="37">
        <v>0</v>
      </c>
      <c r="AD59" s="37">
        <v>0</v>
      </c>
      <c r="AE59" s="37">
        <v>0</v>
      </c>
      <c r="AF59" s="37">
        <v>0</v>
      </c>
      <c r="AG59" s="39">
        <v>4</v>
      </c>
      <c r="AH59" s="40">
        <v>57.015907999999996</v>
      </c>
      <c r="AI59" s="41">
        <v>19</v>
      </c>
      <c r="AJ59" s="32">
        <v>57</v>
      </c>
      <c r="AK59" s="38" t="str">
        <f t="shared" si="45"/>
        <v>-</v>
      </c>
      <c r="AL59" s="38" t="str">
        <f t="shared" si="46"/>
        <v>-</v>
      </c>
      <c r="AM59" s="38" t="str">
        <f t="shared" si="47"/>
        <v>-</v>
      </c>
      <c r="AN59" s="39"/>
      <c r="AO59" s="39" t="s">
        <v>1097</v>
      </c>
      <c r="AP59" s="39" t="s">
        <v>1098</v>
      </c>
      <c r="AQ59" s="54"/>
    </row>
    <row r="60" spans="1:43" x14ac:dyDescent="0.2">
      <c r="A60" s="1">
        <v>5</v>
      </c>
      <c r="B60" s="1" t="s">
        <v>1099</v>
      </c>
      <c r="C60" s="174" t="s">
        <v>102</v>
      </c>
      <c r="D60" s="201">
        <v>16</v>
      </c>
      <c r="E60" s="199"/>
      <c r="F60" s="199">
        <v>20</v>
      </c>
      <c r="G60" s="32">
        <v>16</v>
      </c>
      <c r="H60" s="32"/>
      <c r="I60" s="32"/>
      <c r="J60" s="32">
        <f t="shared" si="37"/>
        <v>52</v>
      </c>
      <c r="K60" s="32"/>
      <c r="L60" s="40" t="s">
        <v>1100</v>
      </c>
      <c r="M60" s="33">
        <f t="shared" si="38"/>
        <v>52.005400000000002</v>
      </c>
      <c r="N60" s="32">
        <f t="shared" si="39"/>
        <v>3</v>
      </c>
      <c r="O60" s="32">
        <f t="shared" ca="1" si="40"/>
        <v>0</v>
      </c>
      <c r="P60" s="34" t="s">
        <v>1031</v>
      </c>
      <c r="Q60" s="194">
        <f t="shared" si="41"/>
        <v>0</v>
      </c>
      <c r="R60" s="36">
        <f t="shared" si="42"/>
        <v>52.021759999999993</v>
      </c>
      <c r="S60" s="36">
        <f t="shared" si="43"/>
        <v>52.021760000000008</v>
      </c>
      <c r="T60" s="194"/>
      <c r="U60" s="35">
        <f t="shared" si="44"/>
        <v>52.027160000000009</v>
      </c>
      <c r="V60" s="201">
        <v>20</v>
      </c>
      <c r="W60" s="199">
        <v>16</v>
      </c>
      <c r="X60" s="199">
        <v>16</v>
      </c>
      <c r="Y60" s="32">
        <v>0</v>
      </c>
      <c r="Z60" s="32">
        <v>0</v>
      </c>
      <c r="AA60" s="32">
        <v>0</v>
      </c>
      <c r="AC60" s="37">
        <v>0</v>
      </c>
      <c r="AD60" s="37">
        <v>0</v>
      </c>
      <c r="AE60" s="37">
        <v>0</v>
      </c>
      <c r="AF60" s="37">
        <v>0</v>
      </c>
      <c r="AG60" s="39">
        <v>3</v>
      </c>
      <c r="AH60" s="40">
        <v>52.010716000000002</v>
      </c>
      <c r="AI60" s="41">
        <v>20</v>
      </c>
      <c r="AJ60" s="32">
        <v>56</v>
      </c>
      <c r="AK60" s="38" t="str">
        <f t="shared" si="45"/>
        <v>-</v>
      </c>
      <c r="AL60" s="38" t="str">
        <f t="shared" si="46"/>
        <v>-</v>
      </c>
      <c r="AM60" s="38" t="str">
        <f t="shared" si="47"/>
        <v>-</v>
      </c>
      <c r="AN60" s="39"/>
      <c r="AO60" s="39"/>
      <c r="AP60" s="39" t="s">
        <v>1098</v>
      </c>
      <c r="AQ60" s="54"/>
    </row>
    <row r="61" spans="1:43" x14ac:dyDescent="0.2">
      <c r="A61" s="1">
        <v>6</v>
      </c>
      <c r="B61" s="1" t="s">
        <v>1101</v>
      </c>
      <c r="C61" s="174" t="s">
        <v>19</v>
      </c>
      <c r="D61" s="201">
        <v>17</v>
      </c>
      <c r="E61" s="199">
        <v>17</v>
      </c>
      <c r="F61" s="199">
        <v>18</v>
      </c>
      <c r="G61" s="32"/>
      <c r="H61" s="32"/>
      <c r="I61" s="32"/>
      <c r="J61" s="32">
        <f t="shared" si="37"/>
        <v>52</v>
      </c>
      <c r="K61" s="32"/>
      <c r="L61" s="40"/>
      <c r="M61" s="33">
        <f t="shared" si="38"/>
        <v>52.005499999999998</v>
      </c>
      <c r="N61" s="32">
        <f t="shared" si="39"/>
        <v>3</v>
      </c>
      <c r="O61" s="32">
        <f t="shared" ca="1" si="40"/>
        <v>0</v>
      </c>
      <c r="P61" s="34" t="s">
        <v>1031</v>
      </c>
      <c r="Q61" s="194">
        <f t="shared" si="41"/>
        <v>0</v>
      </c>
      <c r="R61" s="36">
        <f t="shared" si="42"/>
        <v>52.019869999999997</v>
      </c>
      <c r="S61" s="36">
        <f t="shared" si="43"/>
        <v>52.019869999999997</v>
      </c>
      <c r="T61" s="194"/>
      <c r="U61" s="35">
        <f t="shared" si="44"/>
        <v>52.025369999999995</v>
      </c>
      <c r="V61" s="201">
        <v>18</v>
      </c>
      <c r="W61" s="199">
        <v>17</v>
      </c>
      <c r="X61" s="199">
        <v>17</v>
      </c>
      <c r="Y61" s="32">
        <v>0</v>
      </c>
      <c r="Z61" s="32">
        <v>0</v>
      </c>
      <c r="AA61" s="32">
        <v>0</v>
      </c>
      <c r="AC61" s="37">
        <v>0</v>
      </c>
      <c r="AD61" s="37">
        <v>0</v>
      </c>
      <c r="AE61" s="37">
        <v>0</v>
      </c>
      <c r="AF61" s="37">
        <v>0</v>
      </c>
      <c r="AG61" s="39">
        <v>3</v>
      </c>
      <c r="AH61" s="40">
        <v>52.013480000000001</v>
      </c>
      <c r="AI61" s="41">
        <v>18</v>
      </c>
      <c r="AJ61" s="32">
        <v>53</v>
      </c>
      <c r="AK61" s="38" t="str">
        <f t="shared" si="45"/>
        <v>-</v>
      </c>
      <c r="AL61" s="38" t="str">
        <f t="shared" si="46"/>
        <v>-</v>
      </c>
      <c r="AM61" s="38" t="str">
        <f t="shared" si="47"/>
        <v>-</v>
      </c>
      <c r="AN61" s="39"/>
      <c r="AO61" s="39"/>
      <c r="AP61" s="39"/>
      <c r="AQ61" s="54"/>
    </row>
    <row r="62" spans="1:43" x14ac:dyDescent="0.2">
      <c r="A62" s="1">
        <v>7</v>
      </c>
      <c r="B62" s="1" t="s">
        <v>1102</v>
      </c>
      <c r="C62" s="174" t="s">
        <v>161</v>
      </c>
      <c r="D62" s="201">
        <v>15</v>
      </c>
      <c r="E62" s="199">
        <v>15</v>
      </c>
      <c r="F62" s="199"/>
      <c r="G62" s="32">
        <v>15</v>
      </c>
      <c r="H62" s="32"/>
      <c r="I62" s="32"/>
      <c r="J62" s="32">
        <f t="shared" si="37"/>
        <v>45</v>
      </c>
      <c r="K62" s="32"/>
      <c r="L62" s="40"/>
      <c r="M62" s="33">
        <f t="shared" si="38"/>
        <v>45.005600000000001</v>
      </c>
      <c r="N62" s="32">
        <f t="shared" si="39"/>
        <v>3</v>
      </c>
      <c r="O62" s="32">
        <f t="shared" ca="1" si="40"/>
        <v>0</v>
      </c>
      <c r="P62" s="34" t="s">
        <v>1031</v>
      </c>
      <c r="Q62" s="194">
        <f t="shared" si="41"/>
        <v>0</v>
      </c>
      <c r="R62" s="36">
        <f t="shared" si="42"/>
        <v>45.016649999999998</v>
      </c>
      <c r="S62" s="36">
        <f t="shared" si="43"/>
        <v>45.016649999999998</v>
      </c>
      <c r="T62" s="194"/>
      <c r="U62" s="35">
        <f t="shared" si="44"/>
        <v>45.02225</v>
      </c>
      <c r="V62" s="201">
        <v>15</v>
      </c>
      <c r="W62" s="199">
        <v>15</v>
      </c>
      <c r="X62" s="199">
        <v>15</v>
      </c>
      <c r="Y62" s="32">
        <v>0</v>
      </c>
      <c r="Z62" s="32">
        <v>0</v>
      </c>
      <c r="AA62" s="32">
        <v>0</v>
      </c>
      <c r="AC62" s="37">
        <v>0</v>
      </c>
      <c r="AD62" s="37">
        <v>0</v>
      </c>
      <c r="AE62" s="37">
        <v>0</v>
      </c>
      <c r="AF62" s="37">
        <v>0</v>
      </c>
      <c r="AG62" s="39">
        <v>3</v>
      </c>
      <c r="AH62" s="40">
        <v>45.010914999999997</v>
      </c>
      <c r="AI62" s="41">
        <v>15</v>
      </c>
      <c r="AJ62" s="32">
        <v>45</v>
      </c>
      <c r="AK62" s="38" t="str">
        <f t="shared" si="45"/>
        <v>-</v>
      </c>
      <c r="AL62" s="38" t="str">
        <f t="shared" si="46"/>
        <v>-</v>
      </c>
      <c r="AM62" s="38" t="str">
        <f t="shared" si="47"/>
        <v>-</v>
      </c>
      <c r="AN62" s="39"/>
      <c r="AO62" s="39"/>
      <c r="AP62" s="39"/>
      <c r="AQ62" s="54"/>
    </row>
    <row r="63" spans="1:43" x14ac:dyDescent="0.2">
      <c r="A63" s="1">
        <v>8</v>
      </c>
      <c r="B63" s="1" t="s">
        <v>1103</v>
      </c>
      <c r="C63" s="174" t="s">
        <v>19</v>
      </c>
      <c r="D63" s="201">
        <v>11</v>
      </c>
      <c r="E63" s="199">
        <v>16</v>
      </c>
      <c r="F63" s="199"/>
      <c r="G63" s="32">
        <v>17</v>
      </c>
      <c r="H63" s="32"/>
      <c r="I63" s="32"/>
      <c r="J63" s="32">
        <f t="shared" si="37"/>
        <v>44</v>
      </c>
      <c r="K63" s="32"/>
      <c r="L63" s="40"/>
      <c r="M63" s="33">
        <f t="shared" si="38"/>
        <v>44.005699999999997</v>
      </c>
      <c r="N63" s="32">
        <f t="shared" si="39"/>
        <v>3</v>
      </c>
      <c r="O63" s="32">
        <f t="shared" ca="1" si="40"/>
        <v>0</v>
      </c>
      <c r="P63" s="34" t="s">
        <v>1031</v>
      </c>
      <c r="Q63" s="194">
        <f t="shared" si="41"/>
        <v>0</v>
      </c>
      <c r="R63" s="36">
        <f t="shared" si="42"/>
        <v>44.018709999999999</v>
      </c>
      <c r="S63" s="36">
        <f t="shared" si="43"/>
        <v>44.018710000000006</v>
      </c>
      <c r="T63" s="194"/>
      <c r="U63" s="35">
        <f t="shared" si="44"/>
        <v>44.024410000000003</v>
      </c>
      <c r="V63" s="201">
        <v>17</v>
      </c>
      <c r="W63" s="199">
        <v>16</v>
      </c>
      <c r="X63" s="199">
        <v>11</v>
      </c>
      <c r="Y63" s="32">
        <v>0</v>
      </c>
      <c r="Z63" s="32">
        <v>0</v>
      </c>
      <c r="AA63" s="32">
        <v>0</v>
      </c>
      <c r="AC63" s="37">
        <v>0</v>
      </c>
      <c r="AD63" s="37">
        <v>0</v>
      </c>
      <c r="AE63" s="37">
        <v>0</v>
      </c>
      <c r="AF63" s="37">
        <v>0</v>
      </c>
      <c r="AG63" s="39">
        <v>3</v>
      </c>
      <c r="AH63" s="40">
        <v>44.006917000000008</v>
      </c>
      <c r="AI63" s="41">
        <v>17</v>
      </c>
      <c r="AJ63" s="32">
        <v>50</v>
      </c>
      <c r="AK63" s="38" t="str">
        <f t="shared" si="45"/>
        <v>-</v>
      </c>
      <c r="AL63" s="38" t="str">
        <f t="shared" si="46"/>
        <v>-</v>
      </c>
      <c r="AM63" s="38" t="str">
        <f t="shared" si="47"/>
        <v>-</v>
      </c>
      <c r="AN63" s="39"/>
      <c r="AO63" s="39"/>
      <c r="AP63" s="39"/>
      <c r="AQ63" s="54"/>
    </row>
    <row r="64" spans="1:43" x14ac:dyDescent="0.2">
      <c r="A64" s="1">
        <v>9</v>
      </c>
      <c r="B64" s="1" t="s">
        <v>1036</v>
      </c>
      <c r="C64" s="174" t="s">
        <v>63</v>
      </c>
      <c r="D64" s="201">
        <v>10</v>
      </c>
      <c r="E64" s="199"/>
      <c r="F64" s="199"/>
      <c r="G64" s="32">
        <v>13</v>
      </c>
      <c r="H64" s="32">
        <v>16</v>
      </c>
      <c r="I64" s="32"/>
      <c r="J64" s="32">
        <f t="shared" si="37"/>
        <v>39</v>
      </c>
      <c r="K64" s="32"/>
      <c r="L64" s="40"/>
      <c r="M64" s="33">
        <f t="shared" si="38"/>
        <v>39.005800000000001</v>
      </c>
      <c r="N64" s="32">
        <f t="shared" si="39"/>
        <v>3</v>
      </c>
      <c r="O64" s="32">
        <f t="shared" ca="1" si="40"/>
        <v>0</v>
      </c>
      <c r="P64" s="34" t="s">
        <v>1031</v>
      </c>
      <c r="Q64" s="194">
        <f t="shared" si="41"/>
        <v>0</v>
      </c>
      <c r="R64" s="36">
        <f t="shared" si="42"/>
        <v>39.017399999999995</v>
      </c>
      <c r="S64" s="36">
        <f t="shared" si="43"/>
        <v>39.017400000000002</v>
      </c>
      <c r="T64" s="194"/>
      <c r="U64" s="35">
        <f t="shared" si="44"/>
        <v>39.023200000000003</v>
      </c>
      <c r="V64" s="201">
        <v>16</v>
      </c>
      <c r="W64" s="199">
        <v>13</v>
      </c>
      <c r="X64" s="199">
        <v>10</v>
      </c>
      <c r="Y64" s="32">
        <v>0</v>
      </c>
      <c r="Z64" s="32">
        <v>0</v>
      </c>
      <c r="AA64" s="32">
        <v>0</v>
      </c>
      <c r="AC64" s="37">
        <v>0</v>
      </c>
      <c r="AD64" s="37">
        <v>0</v>
      </c>
      <c r="AE64" s="37">
        <v>0</v>
      </c>
      <c r="AF64" s="37">
        <v>0</v>
      </c>
      <c r="AG64" s="39">
        <v>2</v>
      </c>
      <c r="AH64" s="40">
        <v>23.004213</v>
      </c>
      <c r="AI64" s="41">
        <v>13</v>
      </c>
      <c r="AJ64" s="32">
        <v>36</v>
      </c>
      <c r="AK64" s="38" t="str">
        <f t="shared" si="45"/>
        <v>-</v>
      </c>
      <c r="AL64" s="38" t="str">
        <f t="shared" si="46"/>
        <v>-</v>
      </c>
      <c r="AM64" s="38" t="str">
        <f t="shared" si="47"/>
        <v>-</v>
      </c>
      <c r="AN64" s="39"/>
      <c r="AO64" s="39"/>
      <c r="AP64" s="39"/>
      <c r="AQ64" s="54"/>
    </row>
    <row r="65" spans="1:43" x14ac:dyDescent="0.2">
      <c r="A65" s="1">
        <v>10</v>
      </c>
      <c r="B65" s="1" t="s">
        <v>1035</v>
      </c>
      <c r="C65" s="174" t="s">
        <v>161</v>
      </c>
      <c r="D65" s="201">
        <v>13</v>
      </c>
      <c r="E65" s="199"/>
      <c r="F65" s="199"/>
      <c r="G65" s="32"/>
      <c r="H65" s="32">
        <v>17</v>
      </c>
      <c r="I65" s="32"/>
      <c r="J65" s="32">
        <f t="shared" si="37"/>
        <v>30</v>
      </c>
      <c r="K65" s="32"/>
      <c r="L65" s="40"/>
      <c r="M65" s="33">
        <f t="shared" si="38"/>
        <v>30.0059</v>
      </c>
      <c r="N65" s="32">
        <f t="shared" si="39"/>
        <v>2</v>
      </c>
      <c r="O65" s="32">
        <f t="shared" ca="1" si="40"/>
        <v>0</v>
      </c>
      <c r="P65" s="34" t="s">
        <v>1031</v>
      </c>
      <c r="Q65" s="194">
        <f t="shared" si="41"/>
        <v>0</v>
      </c>
      <c r="R65" s="36">
        <f t="shared" si="42"/>
        <v>30.0183</v>
      </c>
      <c r="S65" s="36">
        <f t="shared" si="43"/>
        <v>30.0183</v>
      </c>
      <c r="T65" s="194"/>
      <c r="U65" s="35">
        <f t="shared" si="44"/>
        <v>30.0242</v>
      </c>
      <c r="V65" s="201">
        <v>17</v>
      </c>
      <c r="W65" s="199">
        <v>13</v>
      </c>
      <c r="X65" s="199">
        <v>0</v>
      </c>
      <c r="Y65" s="32">
        <v>0</v>
      </c>
      <c r="Z65" s="32">
        <v>0</v>
      </c>
      <c r="AA65" s="32">
        <v>0</v>
      </c>
      <c r="AC65" s="37">
        <v>0</v>
      </c>
      <c r="AD65" s="37">
        <v>0</v>
      </c>
      <c r="AE65" s="37">
        <v>0</v>
      </c>
      <c r="AF65" s="37">
        <v>0</v>
      </c>
      <c r="AG65" s="39">
        <v>1</v>
      </c>
      <c r="AH65" s="40">
        <v>13.006600000000001</v>
      </c>
      <c r="AI65" s="41">
        <v>13</v>
      </c>
      <c r="AJ65" s="32">
        <v>26</v>
      </c>
      <c r="AK65" s="38" t="str">
        <f t="shared" si="45"/>
        <v>-</v>
      </c>
      <c r="AL65" s="38" t="str">
        <f t="shared" si="46"/>
        <v>-</v>
      </c>
      <c r="AM65" s="38" t="str">
        <f t="shared" si="47"/>
        <v>-</v>
      </c>
      <c r="AN65" s="39"/>
      <c r="AO65" s="39"/>
      <c r="AP65" s="39"/>
      <c r="AQ65" s="54"/>
    </row>
    <row r="66" spans="1:43" x14ac:dyDescent="0.2">
      <c r="A66" s="1">
        <v>11</v>
      </c>
      <c r="B66" s="1" t="s">
        <v>1104</v>
      </c>
      <c r="C66" s="174" t="s">
        <v>157</v>
      </c>
      <c r="D66" s="201"/>
      <c r="E66" s="199"/>
      <c r="F66" s="199">
        <v>17</v>
      </c>
      <c r="G66" s="32"/>
      <c r="H66" s="32"/>
      <c r="I66" s="32"/>
      <c r="J66" s="32">
        <f t="shared" si="37"/>
        <v>17</v>
      </c>
      <c r="K66" s="32"/>
      <c r="L66" s="40"/>
      <c r="M66" s="33">
        <f t="shared" si="38"/>
        <v>17.006</v>
      </c>
      <c r="N66" s="32">
        <f t="shared" si="39"/>
        <v>1</v>
      </c>
      <c r="O66" s="32">
        <f t="shared" ca="1" si="40"/>
        <v>0</v>
      </c>
      <c r="P66" s="34" t="s">
        <v>1031</v>
      </c>
      <c r="Q66" s="194">
        <f t="shared" si="41"/>
        <v>0</v>
      </c>
      <c r="R66" s="36">
        <f t="shared" si="42"/>
        <v>17.016999999999999</v>
      </c>
      <c r="S66" s="36">
        <f t="shared" si="43"/>
        <v>17.016999999999999</v>
      </c>
      <c r="T66" s="194"/>
      <c r="U66" s="35">
        <f t="shared" si="44"/>
        <v>17.023</v>
      </c>
      <c r="V66" s="201">
        <v>17</v>
      </c>
      <c r="W66" s="199">
        <v>0</v>
      </c>
      <c r="X66" s="199">
        <v>0</v>
      </c>
      <c r="Y66" s="32">
        <v>0</v>
      </c>
      <c r="Z66" s="32">
        <v>0</v>
      </c>
      <c r="AA66" s="32">
        <v>0</v>
      </c>
      <c r="AC66" s="37">
        <v>0</v>
      </c>
      <c r="AD66" s="37">
        <v>0</v>
      </c>
      <c r="AE66" s="37">
        <v>0</v>
      </c>
      <c r="AF66" s="37">
        <v>0</v>
      </c>
      <c r="AG66" s="39">
        <v>1</v>
      </c>
      <c r="AH66" s="40">
        <v>16.99427</v>
      </c>
      <c r="AI66" s="41">
        <v>17</v>
      </c>
      <c r="AJ66" s="32">
        <v>34</v>
      </c>
      <c r="AK66" s="38" t="str">
        <f t="shared" si="45"/>
        <v>-</v>
      </c>
      <c r="AL66" s="38" t="str">
        <f t="shared" si="46"/>
        <v>-</v>
      </c>
      <c r="AM66" s="38" t="str">
        <f t="shared" si="47"/>
        <v>-</v>
      </c>
      <c r="AN66" s="39"/>
      <c r="AO66" s="39"/>
      <c r="AP66" s="39"/>
      <c r="AQ66" s="54"/>
    </row>
    <row r="67" spans="1:43" x14ac:dyDescent="0.2">
      <c r="A67" s="1">
        <v>12</v>
      </c>
      <c r="B67" s="1" t="s">
        <v>1105</v>
      </c>
      <c r="C67" s="174" t="s">
        <v>42</v>
      </c>
      <c r="D67" s="201"/>
      <c r="E67" s="199"/>
      <c r="F67" s="199">
        <v>16</v>
      </c>
      <c r="G67" s="32"/>
      <c r="H67" s="32"/>
      <c r="I67" s="32"/>
      <c r="J67" s="32">
        <f t="shared" si="37"/>
        <v>16</v>
      </c>
      <c r="K67" s="32"/>
      <c r="L67" s="40"/>
      <c r="M67" s="33">
        <f t="shared" si="38"/>
        <v>16.0061</v>
      </c>
      <c r="N67" s="32">
        <f t="shared" si="39"/>
        <v>1</v>
      </c>
      <c r="O67" s="32">
        <f t="shared" ca="1" si="40"/>
        <v>0</v>
      </c>
      <c r="P67" s="34" t="s">
        <v>1031</v>
      </c>
      <c r="Q67" s="194">
        <f t="shared" si="41"/>
        <v>0</v>
      </c>
      <c r="R67" s="36">
        <f t="shared" si="42"/>
        <v>16.015999999999998</v>
      </c>
      <c r="S67" s="36">
        <f t="shared" si="43"/>
        <v>16.015999999999998</v>
      </c>
      <c r="T67" s="194"/>
      <c r="U67" s="35">
        <f t="shared" si="44"/>
        <v>16.022099999999998</v>
      </c>
      <c r="V67" s="201">
        <v>16</v>
      </c>
      <c r="W67" s="199">
        <v>0</v>
      </c>
      <c r="X67" s="199">
        <v>0</v>
      </c>
      <c r="Y67" s="32">
        <v>0</v>
      </c>
      <c r="Z67" s="32">
        <v>0</v>
      </c>
      <c r="AA67" s="32">
        <v>0</v>
      </c>
      <c r="AC67" s="37">
        <v>0</v>
      </c>
      <c r="AD67" s="37">
        <v>0</v>
      </c>
      <c r="AE67" s="37">
        <v>0</v>
      </c>
      <c r="AF67" s="37">
        <v>0</v>
      </c>
      <c r="AG67" s="39">
        <v>1</v>
      </c>
      <c r="AH67" s="40">
        <v>15.994159999999999</v>
      </c>
      <c r="AI67" s="41">
        <v>16</v>
      </c>
      <c r="AJ67" s="32">
        <v>32</v>
      </c>
      <c r="AK67" s="38" t="str">
        <f t="shared" si="45"/>
        <v>-</v>
      </c>
      <c r="AL67" s="38" t="str">
        <f t="shared" si="46"/>
        <v>-</v>
      </c>
      <c r="AM67" s="38" t="str">
        <f t="shared" si="47"/>
        <v>-</v>
      </c>
      <c r="AN67" s="39"/>
      <c r="AO67" s="39"/>
      <c r="AP67" s="39"/>
      <c r="AQ67" s="54"/>
    </row>
    <row r="68" spans="1:43" x14ac:dyDescent="0.2">
      <c r="A68" s="1">
        <v>12</v>
      </c>
      <c r="B68" s="1" t="s">
        <v>1106</v>
      </c>
      <c r="C68" s="174" t="s">
        <v>63</v>
      </c>
      <c r="D68" s="201"/>
      <c r="E68" s="199"/>
      <c r="F68" s="199">
        <v>15</v>
      </c>
      <c r="G68" s="32"/>
      <c r="H68" s="32"/>
      <c r="I68" s="32"/>
      <c r="J68" s="32">
        <f t="shared" si="37"/>
        <v>15</v>
      </c>
      <c r="K68" s="32"/>
      <c r="L68" s="40"/>
      <c r="M68" s="33">
        <f t="shared" si="38"/>
        <v>15.0062</v>
      </c>
      <c r="N68" s="32">
        <f t="shared" si="39"/>
        <v>1</v>
      </c>
      <c r="O68" s="32">
        <f t="shared" ca="1" si="40"/>
        <v>0</v>
      </c>
      <c r="P68" s="34" t="s">
        <v>1031</v>
      </c>
      <c r="Q68" s="194">
        <f t="shared" si="41"/>
        <v>0</v>
      </c>
      <c r="R68" s="36">
        <f t="shared" si="42"/>
        <v>15.014999999999999</v>
      </c>
      <c r="S68" s="36">
        <f t="shared" si="43"/>
        <v>15.015000000000001</v>
      </c>
      <c r="T68" s="194"/>
      <c r="U68" s="35">
        <f t="shared" si="44"/>
        <v>15.0212</v>
      </c>
      <c r="V68" s="201">
        <v>15</v>
      </c>
      <c r="W68" s="199">
        <v>0</v>
      </c>
      <c r="X68" s="199">
        <v>0</v>
      </c>
      <c r="Y68" s="32">
        <v>0</v>
      </c>
      <c r="Z68" s="32">
        <v>0</v>
      </c>
      <c r="AA68" s="32">
        <v>0</v>
      </c>
      <c r="AC68" s="37">
        <v>0</v>
      </c>
      <c r="AD68" s="37">
        <v>0</v>
      </c>
      <c r="AE68" s="37">
        <v>0</v>
      </c>
      <c r="AF68" s="37">
        <v>0</v>
      </c>
      <c r="AG68" s="39">
        <v>1</v>
      </c>
      <c r="AH68" s="40">
        <v>14.99405</v>
      </c>
      <c r="AI68" s="41">
        <v>15</v>
      </c>
      <c r="AJ68" s="32">
        <v>30</v>
      </c>
      <c r="AK68" s="38" t="str">
        <f t="shared" si="45"/>
        <v>-</v>
      </c>
      <c r="AL68" s="38" t="str">
        <f t="shared" si="46"/>
        <v>-</v>
      </c>
      <c r="AM68" s="38" t="str">
        <f t="shared" si="47"/>
        <v>-</v>
      </c>
      <c r="AN68" s="39"/>
      <c r="AO68" s="39"/>
      <c r="AP68" s="39"/>
      <c r="AQ68" s="54"/>
    </row>
    <row r="69" spans="1:43" x14ac:dyDescent="0.2">
      <c r="A69" s="1">
        <v>13</v>
      </c>
      <c r="B69" s="1" t="s">
        <v>1107</v>
      </c>
      <c r="C69" s="174" t="s">
        <v>19</v>
      </c>
      <c r="D69" s="201"/>
      <c r="E69" s="199"/>
      <c r="F69" s="199"/>
      <c r="G69" s="32">
        <v>14</v>
      </c>
      <c r="H69" s="32"/>
      <c r="I69" s="32"/>
      <c r="J69" s="32">
        <f t="shared" si="37"/>
        <v>14</v>
      </c>
      <c r="K69" s="32"/>
      <c r="L69" s="40"/>
      <c r="M69" s="33">
        <f t="shared" si="38"/>
        <v>14.0063</v>
      </c>
      <c r="N69" s="32">
        <f t="shared" si="39"/>
        <v>1</v>
      </c>
      <c r="O69" s="32">
        <f t="shared" ca="1" si="40"/>
        <v>0</v>
      </c>
      <c r="P69" s="34" t="s">
        <v>1031</v>
      </c>
      <c r="Q69" s="194">
        <f t="shared" si="41"/>
        <v>0</v>
      </c>
      <c r="R69" s="36">
        <f t="shared" si="42"/>
        <v>14.013999999999999</v>
      </c>
      <c r="S69" s="36">
        <f t="shared" si="43"/>
        <v>14.013999999999999</v>
      </c>
      <c r="T69" s="194"/>
      <c r="U69" s="35">
        <f t="shared" si="44"/>
        <v>14.020299999999999</v>
      </c>
      <c r="V69" s="201">
        <v>14</v>
      </c>
      <c r="W69" s="199">
        <v>0</v>
      </c>
      <c r="X69" s="199">
        <v>0</v>
      </c>
      <c r="Y69" s="32">
        <v>0</v>
      </c>
      <c r="Z69" s="32">
        <v>0</v>
      </c>
      <c r="AA69" s="32">
        <v>0</v>
      </c>
      <c r="AC69" s="37">
        <v>0</v>
      </c>
      <c r="AD69" s="37">
        <v>0</v>
      </c>
      <c r="AE69" s="37">
        <v>0</v>
      </c>
      <c r="AF69" s="37">
        <v>0</v>
      </c>
      <c r="AG69" s="39">
        <v>1</v>
      </c>
      <c r="AH69" s="40">
        <v>13.993714000000001</v>
      </c>
      <c r="AI69" s="41">
        <v>14</v>
      </c>
      <c r="AJ69" s="32">
        <v>28</v>
      </c>
      <c r="AK69" s="38" t="str">
        <f t="shared" si="45"/>
        <v>-</v>
      </c>
      <c r="AL69" s="38" t="str">
        <f t="shared" si="46"/>
        <v>-</v>
      </c>
      <c r="AM69" s="38" t="str">
        <f t="shared" si="47"/>
        <v>-</v>
      </c>
      <c r="AN69" s="39"/>
      <c r="AO69" s="39"/>
      <c r="AP69" s="39"/>
      <c r="AQ69" s="54"/>
    </row>
    <row r="70" spans="1:43" x14ac:dyDescent="0.2">
      <c r="A70" s="1">
        <v>14</v>
      </c>
      <c r="B70" s="1" t="s">
        <v>1108</v>
      </c>
      <c r="C70" s="174" t="s">
        <v>19</v>
      </c>
      <c r="D70" s="201">
        <v>14</v>
      </c>
      <c r="E70" s="199"/>
      <c r="F70" s="199"/>
      <c r="G70" s="32"/>
      <c r="H70" s="32"/>
      <c r="I70" s="32"/>
      <c r="J70" s="32">
        <f t="shared" si="37"/>
        <v>14</v>
      </c>
      <c r="K70" s="32"/>
      <c r="L70" s="40"/>
      <c r="M70" s="33">
        <f t="shared" si="38"/>
        <v>14.006399999999999</v>
      </c>
      <c r="N70" s="32">
        <f t="shared" si="39"/>
        <v>1</v>
      </c>
      <c r="O70" s="32">
        <f t="shared" ca="1" si="40"/>
        <v>0</v>
      </c>
      <c r="P70" s="34" t="s">
        <v>1031</v>
      </c>
      <c r="Q70" s="194">
        <f t="shared" si="41"/>
        <v>0</v>
      </c>
      <c r="R70" s="36">
        <f t="shared" si="42"/>
        <v>14.013999999999999</v>
      </c>
      <c r="S70" s="36">
        <f t="shared" si="43"/>
        <v>14.013999999999999</v>
      </c>
      <c r="T70" s="194"/>
      <c r="U70" s="35">
        <f t="shared" si="44"/>
        <v>14.020399999999999</v>
      </c>
      <c r="V70" s="201">
        <v>14</v>
      </c>
      <c r="W70" s="199">
        <v>0</v>
      </c>
      <c r="X70" s="199">
        <v>0</v>
      </c>
      <c r="Y70" s="32">
        <v>0</v>
      </c>
      <c r="Z70" s="32">
        <v>0</v>
      </c>
      <c r="AA70" s="32">
        <v>0</v>
      </c>
      <c r="AC70" s="37">
        <v>0</v>
      </c>
      <c r="AD70" s="37">
        <v>0</v>
      </c>
      <c r="AE70" s="37">
        <v>0</v>
      </c>
      <c r="AF70" s="37">
        <v>0</v>
      </c>
      <c r="AG70" s="39">
        <v>1</v>
      </c>
      <c r="AH70" s="40">
        <v>14.0078</v>
      </c>
      <c r="AI70" s="41">
        <v>14</v>
      </c>
      <c r="AJ70" s="32">
        <v>28</v>
      </c>
      <c r="AK70" s="38" t="str">
        <f t="shared" si="45"/>
        <v>-</v>
      </c>
      <c r="AL70" s="38" t="str">
        <f t="shared" si="46"/>
        <v>-</v>
      </c>
      <c r="AM70" s="38" t="str">
        <f t="shared" si="47"/>
        <v>-</v>
      </c>
      <c r="AN70" s="39"/>
      <c r="AO70" s="39"/>
      <c r="AP70" s="39"/>
      <c r="AQ70" s="54"/>
    </row>
    <row r="71" spans="1:43" x14ac:dyDescent="0.2">
      <c r="A71" s="1">
        <v>15</v>
      </c>
      <c r="B71" s="1" t="s">
        <v>1109</v>
      </c>
      <c r="C71" s="174" t="s">
        <v>19</v>
      </c>
      <c r="D71" s="201">
        <v>11</v>
      </c>
      <c r="E71" s="199"/>
      <c r="F71" s="199"/>
      <c r="G71" s="32"/>
      <c r="H71" s="32"/>
      <c r="I71" s="32"/>
      <c r="J71" s="32">
        <f t="shared" si="37"/>
        <v>11</v>
      </c>
      <c r="K71" s="32"/>
      <c r="L71" s="40"/>
      <c r="M71" s="33">
        <f t="shared" si="38"/>
        <v>11.006500000000001</v>
      </c>
      <c r="N71" s="32">
        <f t="shared" si="39"/>
        <v>1</v>
      </c>
      <c r="O71" s="32">
        <f t="shared" ca="1" si="40"/>
        <v>0</v>
      </c>
      <c r="P71" s="34" t="s">
        <v>1031</v>
      </c>
      <c r="Q71" s="194">
        <f t="shared" si="41"/>
        <v>0</v>
      </c>
      <c r="R71" s="36">
        <f t="shared" si="42"/>
        <v>11.010999999999999</v>
      </c>
      <c r="S71" s="36">
        <f t="shared" si="43"/>
        <v>11.010999999999999</v>
      </c>
      <c r="T71" s="194"/>
      <c r="U71" s="35">
        <f t="shared" si="44"/>
        <v>11.0175</v>
      </c>
      <c r="V71" s="201">
        <v>11</v>
      </c>
      <c r="W71" s="199">
        <v>0</v>
      </c>
      <c r="X71" s="199">
        <v>0</v>
      </c>
      <c r="Y71" s="32">
        <v>0</v>
      </c>
      <c r="Z71" s="32">
        <v>0</v>
      </c>
      <c r="AA71" s="32">
        <v>0</v>
      </c>
      <c r="AC71" s="37">
        <v>0</v>
      </c>
      <c r="AD71" s="37">
        <v>0</v>
      </c>
      <c r="AE71" s="37">
        <v>0</v>
      </c>
      <c r="AF71" s="37">
        <v>0</v>
      </c>
      <c r="AG71" s="39">
        <v>1</v>
      </c>
      <c r="AH71" s="40">
        <v>11.004499999999998</v>
      </c>
      <c r="AI71" s="41">
        <v>11</v>
      </c>
      <c r="AJ71" s="32">
        <v>22</v>
      </c>
      <c r="AK71" s="38" t="str">
        <f t="shared" si="45"/>
        <v>-</v>
      </c>
      <c r="AL71" s="38" t="str">
        <f t="shared" si="46"/>
        <v>-</v>
      </c>
      <c r="AM71" s="38" t="str">
        <f t="shared" si="47"/>
        <v>-</v>
      </c>
      <c r="AN71" s="39"/>
      <c r="AO71" s="39"/>
      <c r="AP71" s="39"/>
      <c r="AQ71" s="54"/>
    </row>
    <row r="72" spans="1:43" ht="3" customHeight="1" x14ac:dyDescent="0.25">
      <c r="A72" s="174"/>
      <c r="B72" s="174"/>
      <c r="C72" s="174"/>
      <c r="D72" s="201"/>
      <c r="E72" s="201"/>
      <c r="F72" s="199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198"/>
      <c r="W72" s="199"/>
      <c r="X72" s="199"/>
      <c r="Y72" s="32"/>
      <c r="Z72" s="32"/>
      <c r="AA72" s="32"/>
      <c r="AG72" s="1"/>
      <c r="AH72" s="41"/>
      <c r="AI72" s="25"/>
      <c r="AJ72" s="25"/>
      <c r="AK72" s="25"/>
      <c r="AL72" s="25"/>
      <c r="AM72" s="25"/>
      <c r="AN72" s="25"/>
      <c r="AO72" s="25"/>
      <c r="AP72" s="25"/>
      <c r="AQ72" s="54"/>
    </row>
    <row r="73" spans="1:43" ht="15" x14ac:dyDescent="0.25">
      <c r="C73" s="126"/>
      <c r="D73" s="198"/>
      <c r="E73" s="199"/>
      <c r="F73" s="199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5"/>
      <c r="V73" s="201"/>
      <c r="W73" s="201"/>
      <c r="X73" s="199"/>
      <c r="Y73" s="32"/>
      <c r="Z73" s="32"/>
      <c r="AA73" s="32"/>
      <c r="AG73" s="1"/>
      <c r="AH73" s="41"/>
      <c r="AI73" s="25"/>
      <c r="AJ73" s="25"/>
      <c r="AK73" s="25"/>
      <c r="AL73" s="25"/>
      <c r="AM73" s="25"/>
      <c r="AN73" s="25"/>
      <c r="AO73" s="25"/>
      <c r="AP73" s="25"/>
      <c r="AQ73" s="54"/>
    </row>
    <row r="74" spans="1:43" ht="15" x14ac:dyDescent="0.25">
      <c r="A74" s="26" t="s">
        <v>1037</v>
      </c>
      <c r="C74" s="126"/>
      <c r="D74" s="198"/>
      <c r="E74" s="199"/>
      <c r="F74" s="199"/>
      <c r="G74" s="32"/>
      <c r="H74" s="32"/>
      <c r="I74" s="32"/>
      <c r="J74" s="32"/>
      <c r="K74" s="32"/>
      <c r="L74" s="32"/>
      <c r="M74" s="32"/>
      <c r="N74" s="32"/>
      <c r="O74" s="32"/>
      <c r="P74" s="61" t="str">
        <f>A74</f>
        <v>U15B</v>
      </c>
      <c r="Q74" s="32"/>
      <c r="R74" s="32"/>
      <c r="S74" s="32"/>
      <c r="T74" s="32"/>
      <c r="U74" s="35"/>
      <c r="V74" s="32"/>
      <c r="W74" s="32"/>
      <c r="X74" s="32"/>
      <c r="Y74" s="32"/>
      <c r="Z74" s="32"/>
      <c r="AA74" s="32"/>
      <c r="AG74" s="1"/>
      <c r="AH74" s="41"/>
      <c r="AI74" s="25"/>
      <c r="AJ74" s="25"/>
      <c r="AK74" s="25"/>
      <c r="AL74" s="25"/>
      <c r="AM74" s="25"/>
      <c r="AN74" s="39">
        <v>42</v>
      </c>
      <c r="AO74" s="39">
        <v>39</v>
      </c>
      <c r="AP74" s="39">
        <v>37</v>
      </c>
      <c r="AQ74" s="54"/>
    </row>
    <row r="75" spans="1:43" x14ac:dyDescent="0.2">
      <c r="A75" s="1">
        <v>1</v>
      </c>
      <c r="B75" s="1" t="s">
        <v>1038</v>
      </c>
      <c r="C75" s="174" t="s">
        <v>161</v>
      </c>
      <c r="D75" s="201"/>
      <c r="E75" s="199">
        <v>13</v>
      </c>
      <c r="F75" s="199">
        <v>14</v>
      </c>
      <c r="G75" s="32">
        <v>15</v>
      </c>
      <c r="H75" s="32">
        <v>15</v>
      </c>
      <c r="I75" s="32"/>
      <c r="J75" s="32">
        <f t="shared" ref="J75:J82" si="48">IFERROR(LARGE(D75:I75,1),0)+IF($C$5&gt;=2,IFERROR(LARGE(D75:I75,2),0),0)+IF($C$5&gt;=3,IFERROR(LARGE(D75:I75,3),0),0)+IF($C$5&gt;=4,IFERROR(LARGE(D75:I75,4),0),0)+IF($C$5&gt;=5,IFERROR(LARGE(D75:I75,5),0),0)+IF($C$5&gt;=6,IFERROR(LARGE(D75:I75,6),0),0)</f>
        <v>44</v>
      </c>
      <c r="K75" s="32"/>
      <c r="L75" s="40" t="s">
        <v>1110</v>
      </c>
      <c r="M75" s="33">
        <f t="shared" ref="M75:M82" si="49">J75+(ROW(J75)-ROW(J$6))/10000</f>
        <v>44.006900000000002</v>
      </c>
      <c r="N75" s="32">
        <f t="shared" ref="N75:N82" si="50">COUNT(D75:I75)</f>
        <v>4</v>
      </c>
      <c r="O75" s="32">
        <f t="shared" ref="O75:O82" ca="1" si="51">IF(AND(N75=1,OFFSET(C75,0,O$3)&gt;0),"Y",0)</f>
        <v>0</v>
      </c>
      <c r="P75" s="34" t="s">
        <v>1037</v>
      </c>
      <c r="Q75" s="194">
        <f t="shared" ref="Q75:Q82" si="52">1-(P75=P74)</f>
        <v>0</v>
      </c>
      <c r="R75" s="36">
        <f t="shared" ref="R75:R82" si="53">IFERROR(LARGE(D75:I75,1),0)*1.001+IF($C$5&gt;=2,IFERROR(LARGE(D75:I75,2),0),0)*1.0001+IF($C$5&gt;=3,IFERROR(LARGE(D75:I75,3),0),0)*1.00001+IF($C$5&gt;=4,IFERROR(LARGE(D75:I75,4),0),0)*1.000001+IF($C$5&gt;=5,IFERROR(LARGE(D75:I75,5),0),0)*1.0000001+IF($C$5&gt;=6,IFERROR(LARGE(D75:I75,6),0),0)*1.00000001</f>
        <v>44.016640000000002</v>
      </c>
      <c r="S75" s="36">
        <f t="shared" ref="S75:S82" si="54">J75+V75/1000+IF($C$5&gt;=2,W75/10000,0)+IF($C$5&gt;=3,X75/100000,0)+IF($C$5&gt;=4,Y75/1000000,0)+IF($C$5&gt;=5,Z75/10000000,0)+IF($C$5&gt;=6,AA75/100000000,0)</f>
        <v>44.016640000000002</v>
      </c>
      <c r="T75" s="194"/>
      <c r="U75" s="35">
        <f t="shared" ref="U75:U82" si="55">M75+V75/1000+W75/10000+X75/100000+Y75/1000000+Z75/10000000+AA75/100000000</f>
        <v>44.023553000000007</v>
      </c>
      <c r="V75" s="201">
        <v>15</v>
      </c>
      <c r="W75" s="199">
        <v>15</v>
      </c>
      <c r="X75" s="199">
        <v>14</v>
      </c>
      <c r="Y75" s="32">
        <v>13</v>
      </c>
      <c r="Z75" s="32">
        <v>0</v>
      </c>
      <c r="AA75" s="32">
        <v>0</v>
      </c>
      <c r="AC75" s="37">
        <v>0</v>
      </c>
      <c r="AD75" s="37">
        <v>0</v>
      </c>
      <c r="AE75" s="37">
        <v>0</v>
      </c>
      <c r="AF75" s="37">
        <v>0</v>
      </c>
      <c r="AG75" s="39">
        <v>3</v>
      </c>
      <c r="AH75" s="40">
        <v>41.994554999999998</v>
      </c>
      <c r="AI75" s="41">
        <v>15</v>
      </c>
      <c r="AJ75" s="32">
        <v>44</v>
      </c>
      <c r="AK75" s="38" t="str">
        <f t="shared" ref="AK75:AM82" si="56">IF(AND($AC75="Query O/s",AN75&lt;&gt;""),AN75,"-")</f>
        <v>-</v>
      </c>
      <c r="AL75" s="38" t="str">
        <f t="shared" si="56"/>
        <v>-</v>
      </c>
      <c r="AM75" s="38" t="str">
        <f t="shared" si="56"/>
        <v>-</v>
      </c>
      <c r="AN75" s="39" t="s">
        <v>1110</v>
      </c>
      <c r="AO75" s="39" t="s">
        <v>1111</v>
      </c>
      <c r="AP75" s="39" t="s">
        <v>1112</v>
      </c>
      <c r="AQ75" s="54"/>
    </row>
    <row r="76" spans="1:43" x14ac:dyDescent="0.2">
      <c r="A76" s="1">
        <v>2</v>
      </c>
      <c r="B76" s="1" t="s">
        <v>1040</v>
      </c>
      <c r="C76" s="174" t="s">
        <v>49</v>
      </c>
      <c r="D76" s="201"/>
      <c r="E76" s="199">
        <v>12</v>
      </c>
      <c r="F76" s="199">
        <v>13</v>
      </c>
      <c r="G76" s="32">
        <v>14</v>
      </c>
      <c r="H76" s="32">
        <v>13</v>
      </c>
      <c r="I76" s="32"/>
      <c r="J76" s="32">
        <f t="shared" si="48"/>
        <v>40</v>
      </c>
      <c r="K76" s="32"/>
      <c r="L76" s="40" t="s">
        <v>1111</v>
      </c>
      <c r="M76" s="33">
        <f t="shared" si="49"/>
        <v>40.006999999999998</v>
      </c>
      <c r="N76" s="32">
        <f t="shared" si="50"/>
        <v>4</v>
      </c>
      <c r="O76" s="32">
        <f t="shared" ca="1" si="51"/>
        <v>0</v>
      </c>
      <c r="P76" s="34" t="s">
        <v>1037</v>
      </c>
      <c r="Q76" s="194">
        <f t="shared" si="52"/>
        <v>0</v>
      </c>
      <c r="R76" s="36">
        <f t="shared" si="53"/>
        <v>40.015430000000002</v>
      </c>
      <c r="S76" s="36">
        <f t="shared" si="54"/>
        <v>40.015430000000002</v>
      </c>
      <c r="T76" s="194"/>
      <c r="U76" s="35">
        <f t="shared" si="55"/>
        <v>40.022441999999998</v>
      </c>
      <c r="V76" s="201">
        <v>14</v>
      </c>
      <c r="W76" s="199">
        <v>13</v>
      </c>
      <c r="X76" s="199">
        <v>13</v>
      </c>
      <c r="Y76" s="32">
        <v>12</v>
      </c>
      <c r="Z76" s="32">
        <v>0</v>
      </c>
      <c r="AA76" s="32">
        <v>0</v>
      </c>
      <c r="AC76" s="37">
        <v>0</v>
      </c>
      <c r="AD76" s="37">
        <v>0</v>
      </c>
      <c r="AE76" s="37">
        <v>0</v>
      </c>
      <c r="AF76" s="37">
        <v>0</v>
      </c>
      <c r="AG76" s="39">
        <v>3</v>
      </c>
      <c r="AH76" s="40">
        <v>38.994343999999998</v>
      </c>
      <c r="AI76" s="41">
        <v>14</v>
      </c>
      <c r="AJ76" s="32">
        <v>41</v>
      </c>
      <c r="AK76" s="38" t="str">
        <f t="shared" si="56"/>
        <v>-</v>
      </c>
      <c r="AL76" s="38" t="str">
        <f t="shared" si="56"/>
        <v>-</v>
      </c>
      <c r="AM76" s="38" t="str">
        <f t="shared" si="56"/>
        <v>-</v>
      </c>
      <c r="AN76" s="39"/>
      <c r="AO76" s="39" t="s">
        <v>1111</v>
      </c>
      <c r="AP76" s="39" t="s">
        <v>1112</v>
      </c>
      <c r="AQ76" s="54"/>
    </row>
    <row r="77" spans="1:43" x14ac:dyDescent="0.2">
      <c r="A77" s="1">
        <v>3</v>
      </c>
      <c r="B77" s="1" t="s">
        <v>1039</v>
      </c>
      <c r="C77" s="174" t="s">
        <v>24</v>
      </c>
      <c r="D77" s="201">
        <v>12</v>
      </c>
      <c r="E77" s="199"/>
      <c r="F77" s="199">
        <v>12</v>
      </c>
      <c r="G77" s="32"/>
      <c r="H77" s="32">
        <v>14</v>
      </c>
      <c r="I77" s="32"/>
      <c r="J77" s="32">
        <f t="shared" si="48"/>
        <v>38</v>
      </c>
      <c r="K77" s="32"/>
      <c r="L77" s="40" t="s">
        <v>1112</v>
      </c>
      <c r="M77" s="33">
        <f t="shared" si="49"/>
        <v>38.007100000000001</v>
      </c>
      <c r="N77" s="32">
        <f t="shared" si="50"/>
        <v>3</v>
      </c>
      <c r="O77" s="32">
        <f t="shared" ca="1" si="51"/>
        <v>0</v>
      </c>
      <c r="P77" s="34" t="s">
        <v>1037</v>
      </c>
      <c r="Q77" s="194">
        <f t="shared" si="52"/>
        <v>0</v>
      </c>
      <c r="R77" s="36">
        <f t="shared" si="53"/>
        <v>38.015320000000003</v>
      </c>
      <c r="S77" s="36">
        <f t="shared" si="54"/>
        <v>38.015320000000003</v>
      </c>
      <c r="T77" s="194"/>
      <c r="U77" s="35">
        <f t="shared" si="55"/>
        <v>38.022420000000004</v>
      </c>
      <c r="V77" s="201">
        <v>14</v>
      </c>
      <c r="W77" s="199">
        <v>12</v>
      </c>
      <c r="X77" s="199">
        <v>12</v>
      </c>
      <c r="Y77" s="32">
        <v>0</v>
      </c>
      <c r="Z77" s="32">
        <v>0</v>
      </c>
      <c r="AA77" s="32">
        <v>0</v>
      </c>
      <c r="AC77" s="37">
        <v>0</v>
      </c>
      <c r="AD77" s="37">
        <v>0</v>
      </c>
      <c r="AE77" s="37">
        <v>0</v>
      </c>
      <c r="AF77" s="37">
        <v>0</v>
      </c>
      <c r="AG77" s="39">
        <v>2</v>
      </c>
      <c r="AH77" s="40">
        <v>24.004719999999999</v>
      </c>
      <c r="AI77" s="41">
        <v>12</v>
      </c>
      <c r="AJ77" s="32">
        <v>36</v>
      </c>
      <c r="AK77" s="38" t="str">
        <f t="shared" si="56"/>
        <v>-</v>
      </c>
      <c r="AL77" s="38" t="str">
        <f t="shared" si="56"/>
        <v>-</v>
      </c>
      <c r="AM77" s="38" t="str">
        <f t="shared" si="56"/>
        <v>-</v>
      </c>
      <c r="AN77" s="39"/>
      <c r="AO77" s="39"/>
      <c r="AP77" s="39"/>
      <c r="AQ77" s="54"/>
    </row>
    <row r="78" spans="1:43" x14ac:dyDescent="0.2">
      <c r="A78" s="1">
        <v>4</v>
      </c>
      <c r="B78" s="1" t="s">
        <v>1041</v>
      </c>
      <c r="C78" s="174" t="s">
        <v>56</v>
      </c>
      <c r="D78" s="201">
        <v>13</v>
      </c>
      <c r="E78" s="199">
        <v>11</v>
      </c>
      <c r="F78" s="199">
        <v>11</v>
      </c>
      <c r="G78" s="32">
        <v>13</v>
      </c>
      <c r="H78" s="32">
        <v>12</v>
      </c>
      <c r="I78" s="32"/>
      <c r="J78" s="32">
        <f t="shared" si="48"/>
        <v>38</v>
      </c>
      <c r="K78" s="32"/>
      <c r="L78" s="40" t="s">
        <v>1113</v>
      </c>
      <c r="M78" s="33">
        <f t="shared" si="49"/>
        <v>38.007199999999997</v>
      </c>
      <c r="N78" s="32">
        <f t="shared" si="50"/>
        <v>5</v>
      </c>
      <c r="O78" s="32">
        <f t="shared" ca="1" si="51"/>
        <v>0</v>
      </c>
      <c r="P78" s="34" t="s">
        <v>1037</v>
      </c>
      <c r="Q78" s="194">
        <f t="shared" si="52"/>
        <v>0</v>
      </c>
      <c r="R78" s="36">
        <f t="shared" si="53"/>
        <v>38.014420000000001</v>
      </c>
      <c r="S78" s="36">
        <f t="shared" si="54"/>
        <v>38.014420000000001</v>
      </c>
      <c r="T78" s="194"/>
      <c r="U78" s="35">
        <f t="shared" si="55"/>
        <v>38.021632099999998</v>
      </c>
      <c r="V78" s="201">
        <v>13</v>
      </c>
      <c r="W78" s="199">
        <v>13</v>
      </c>
      <c r="X78" s="199">
        <v>12</v>
      </c>
      <c r="Y78" s="32">
        <v>11</v>
      </c>
      <c r="Z78" s="32">
        <v>11</v>
      </c>
      <c r="AA78" s="32">
        <v>0</v>
      </c>
      <c r="AC78" s="37">
        <v>0</v>
      </c>
      <c r="AD78" s="37">
        <v>0</v>
      </c>
      <c r="AE78" s="37">
        <v>0</v>
      </c>
      <c r="AF78" s="37">
        <v>0</v>
      </c>
      <c r="AG78" s="39">
        <v>4</v>
      </c>
      <c r="AH78" s="40">
        <v>37.007123</v>
      </c>
      <c r="AI78" s="41">
        <v>13</v>
      </c>
      <c r="AJ78" s="32">
        <v>39</v>
      </c>
      <c r="AK78" s="38" t="str">
        <f t="shared" si="56"/>
        <v>-</v>
      </c>
      <c r="AL78" s="38" t="str">
        <f t="shared" si="56"/>
        <v>-</v>
      </c>
      <c r="AM78" s="38" t="str">
        <f t="shared" si="56"/>
        <v>-</v>
      </c>
      <c r="AN78" s="39"/>
      <c r="AO78" s="39" t="s">
        <v>1111</v>
      </c>
      <c r="AP78" s="39" t="s">
        <v>1112</v>
      </c>
      <c r="AQ78" s="54"/>
    </row>
    <row r="79" spans="1:43" x14ac:dyDescent="0.2">
      <c r="A79" s="1">
        <v>5</v>
      </c>
      <c r="B79" s="1" t="s">
        <v>1114</v>
      </c>
      <c r="C79" s="174" t="s">
        <v>161</v>
      </c>
      <c r="D79" s="201">
        <v>14</v>
      </c>
      <c r="E79" s="199"/>
      <c r="F79" s="199">
        <v>15</v>
      </c>
      <c r="G79" s="32"/>
      <c r="H79" s="32"/>
      <c r="I79" s="32"/>
      <c r="J79" s="32">
        <f t="shared" si="48"/>
        <v>29</v>
      </c>
      <c r="K79" s="32"/>
      <c r="L79" s="40"/>
      <c r="M79" s="33">
        <f t="shared" si="49"/>
        <v>29.007300000000001</v>
      </c>
      <c r="N79" s="32">
        <f t="shared" si="50"/>
        <v>2</v>
      </c>
      <c r="O79" s="32">
        <f t="shared" ca="1" si="51"/>
        <v>0</v>
      </c>
      <c r="P79" s="34" t="s">
        <v>1037</v>
      </c>
      <c r="Q79" s="194">
        <f t="shared" si="52"/>
        <v>0</v>
      </c>
      <c r="R79" s="36">
        <f t="shared" si="53"/>
        <v>29.016399999999997</v>
      </c>
      <c r="S79" s="36">
        <f t="shared" si="54"/>
        <v>29.016400000000001</v>
      </c>
      <c r="T79" s="194"/>
      <c r="U79" s="35">
        <f t="shared" si="55"/>
        <v>29.023700000000002</v>
      </c>
      <c r="V79" s="201">
        <v>15</v>
      </c>
      <c r="W79" s="199">
        <v>14</v>
      </c>
      <c r="X79" s="199">
        <v>0</v>
      </c>
      <c r="Y79" s="32">
        <v>0</v>
      </c>
      <c r="Z79" s="32">
        <v>0</v>
      </c>
      <c r="AA79" s="32">
        <v>0</v>
      </c>
      <c r="AC79" s="37">
        <v>0</v>
      </c>
      <c r="AD79" s="37">
        <v>0</v>
      </c>
      <c r="AE79" s="37">
        <v>0</v>
      </c>
      <c r="AF79" s="37">
        <v>0</v>
      </c>
      <c r="AG79" s="39">
        <v>2</v>
      </c>
      <c r="AH79" s="40">
        <v>29.00685</v>
      </c>
      <c r="AI79" s="41">
        <v>15</v>
      </c>
      <c r="AJ79" s="32">
        <v>44</v>
      </c>
      <c r="AK79" s="38" t="str">
        <f t="shared" si="56"/>
        <v>-</v>
      </c>
      <c r="AL79" s="38" t="str">
        <f t="shared" si="56"/>
        <v>-</v>
      </c>
      <c r="AM79" s="38" t="str">
        <f t="shared" si="56"/>
        <v>-</v>
      </c>
      <c r="AN79" s="39" t="s">
        <v>1110</v>
      </c>
      <c r="AO79" s="39" t="s">
        <v>1111</v>
      </c>
      <c r="AP79" s="39" t="s">
        <v>1112</v>
      </c>
      <c r="AQ79" s="54"/>
    </row>
    <row r="80" spans="1:43" x14ac:dyDescent="0.2">
      <c r="A80" s="1">
        <v>6</v>
      </c>
      <c r="B80" s="1" t="s">
        <v>1115</v>
      </c>
      <c r="C80" s="174" t="s">
        <v>92</v>
      </c>
      <c r="D80" s="201">
        <v>15</v>
      </c>
      <c r="E80" s="199">
        <v>14</v>
      </c>
      <c r="F80" s="199"/>
      <c r="G80" s="32"/>
      <c r="H80" s="32"/>
      <c r="I80" s="32"/>
      <c r="J80" s="32">
        <f t="shared" si="48"/>
        <v>29</v>
      </c>
      <c r="K80" s="32"/>
      <c r="L80" s="40"/>
      <c r="M80" s="33">
        <f t="shared" si="49"/>
        <v>29.007400000000001</v>
      </c>
      <c r="N80" s="32">
        <f t="shared" si="50"/>
        <v>2</v>
      </c>
      <c r="O80" s="32">
        <f t="shared" ca="1" si="51"/>
        <v>0</v>
      </c>
      <c r="P80" s="34" t="s">
        <v>1037</v>
      </c>
      <c r="Q80" s="194">
        <f t="shared" si="52"/>
        <v>0</v>
      </c>
      <c r="R80" s="36">
        <f t="shared" si="53"/>
        <v>29.016399999999997</v>
      </c>
      <c r="S80" s="36">
        <f t="shared" si="54"/>
        <v>29.016400000000001</v>
      </c>
      <c r="T80" s="194"/>
      <c r="U80" s="35">
        <f t="shared" si="55"/>
        <v>29.023800000000001</v>
      </c>
      <c r="V80" s="201">
        <v>15</v>
      </c>
      <c r="W80" s="199">
        <v>14</v>
      </c>
      <c r="X80" s="199">
        <v>0</v>
      </c>
      <c r="Y80" s="32">
        <v>0</v>
      </c>
      <c r="Z80" s="32">
        <v>0</v>
      </c>
      <c r="AA80" s="32">
        <v>0</v>
      </c>
      <c r="AC80" s="37">
        <v>0</v>
      </c>
      <c r="AD80" s="37">
        <v>0</v>
      </c>
      <c r="AE80" s="37">
        <v>0</v>
      </c>
      <c r="AF80" s="37">
        <v>0</v>
      </c>
      <c r="AG80" s="39">
        <v>2</v>
      </c>
      <c r="AH80" s="40">
        <v>29.0092</v>
      </c>
      <c r="AI80" s="41">
        <v>15</v>
      </c>
      <c r="AJ80" s="32">
        <v>44</v>
      </c>
      <c r="AK80" s="38" t="str">
        <f t="shared" si="56"/>
        <v>-</v>
      </c>
      <c r="AL80" s="38" t="str">
        <f t="shared" si="56"/>
        <v>-</v>
      </c>
      <c r="AM80" s="38" t="str">
        <f t="shared" si="56"/>
        <v>-</v>
      </c>
      <c r="AN80" s="39" t="s">
        <v>1110</v>
      </c>
      <c r="AO80" s="39" t="s">
        <v>1111</v>
      </c>
      <c r="AP80" s="39" t="s">
        <v>1112</v>
      </c>
      <c r="AQ80" s="54"/>
    </row>
    <row r="81" spans="1:43" x14ac:dyDescent="0.2">
      <c r="A81" s="1">
        <v>7</v>
      </c>
      <c r="B81" s="1" t="s">
        <v>1116</v>
      </c>
      <c r="C81" s="174" t="s">
        <v>42</v>
      </c>
      <c r="D81" s="201"/>
      <c r="E81" s="199">
        <v>15</v>
      </c>
      <c r="F81" s="199"/>
      <c r="G81" s="32"/>
      <c r="H81" s="32"/>
      <c r="I81" s="32"/>
      <c r="J81" s="32">
        <f t="shared" si="48"/>
        <v>15</v>
      </c>
      <c r="K81" s="32"/>
      <c r="L81" s="40"/>
      <c r="M81" s="33">
        <f t="shared" si="49"/>
        <v>15.0075</v>
      </c>
      <c r="N81" s="32">
        <f t="shared" si="50"/>
        <v>1</v>
      </c>
      <c r="O81" s="32">
        <f t="shared" ca="1" si="51"/>
        <v>0</v>
      </c>
      <c r="P81" s="34" t="s">
        <v>1037</v>
      </c>
      <c r="Q81" s="194">
        <f t="shared" si="52"/>
        <v>0</v>
      </c>
      <c r="R81" s="36">
        <f t="shared" si="53"/>
        <v>15.014999999999999</v>
      </c>
      <c r="S81" s="36">
        <f t="shared" si="54"/>
        <v>15.015000000000001</v>
      </c>
      <c r="T81" s="194"/>
      <c r="U81" s="35">
        <f t="shared" si="55"/>
        <v>15.022500000000001</v>
      </c>
      <c r="V81" s="201">
        <v>15</v>
      </c>
      <c r="W81" s="199">
        <v>0</v>
      </c>
      <c r="X81" s="199">
        <v>0</v>
      </c>
      <c r="Y81" s="32">
        <v>0</v>
      </c>
      <c r="Z81" s="32">
        <v>0</v>
      </c>
      <c r="AA81" s="32">
        <v>0</v>
      </c>
      <c r="AC81" s="37">
        <v>0</v>
      </c>
      <c r="AD81" s="37">
        <v>0</v>
      </c>
      <c r="AE81" s="37">
        <v>0</v>
      </c>
      <c r="AF81" s="37">
        <v>0</v>
      </c>
      <c r="AG81" s="39">
        <v>1</v>
      </c>
      <c r="AH81" s="40">
        <v>14.994</v>
      </c>
      <c r="AI81" s="41">
        <v>15</v>
      </c>
      <c r="AJ81" s="32">
        <v>30</v>
      </c>
      <c r="AK81" s="38" t="str">
        <f t="shared" si="56"/>
        <v>-</v>
      </c>
      <c r="AL81" s="38" t="str">
        <f t="shared" si="56"/>
        <v>-</v>
      </c>
      <c r="AM81" s="38" t="str">
        <f t="shared" si="56"/>
        <v>-</v>
      </c>
      <c r="AN81" s="39"/>
      <c r="AO81" s="39"/>
      <c r="AP81" s="39"/>
      <c r="AQ81" s="54"/>
    </row>
    <row r="82" spans="1:43" x14ac:dyDescent="0.2">
      <c r="A82" s="1">
        <v>8</v>
      </c>
      <c r="B82" s="1" t="s">
        <v>1117</v>
      </c>
      <c r="C82" s="174" t="s">
        <v>63</v>
      </c>
      <c r="D82" s="201">
        <v>11</v>
      </c>
      <c r="E82" s="199"/>
      <c r="F82" s="199"/>
      <c r="G82" s="32"/>
      <c r="H82" s="32"/>
      <c r="I82" s="32"/>
      <c r="J82" s="32">
        <f t="shared" si="48"/>
        <v>11</v>
      </c>
      <c r="K82" s="32"/>
      <c r="L82" s="40"/>
      <c r="M82" s="33">
        <f t="shared" si="49"/>
        <v>11.0076</v>
      </c>
      <c r="N82" s="32">
        <f t="shared" si="50"/>
        <v>1</v>
      </c>
      <c r="O82" s="32">
        <f t="shared" ca="1" si="51"/>
        <v>0</v>
      </c>
      <c r="P82" s="34" t="s">
        <v>1037</v>
      </c>
      <c r="Q82" s="194">
        <f t="shared" si="52"/>
        <v>0</v>
      </c>
      <c r="R82" s="36">
        <f t="shared" si="53"/>
        <v>11.010999999999999</v>
      </c>
      <c r="S82" s="36">
        <f t="shared" si="54"/>
        <v>11.010999999999999</v>
      </c>
      <c r="T82" s="194"/>
      <c r="U82" s="35">
        <f t="shared" si="55"/>
        <v>11.018599999999999</v>
      </c>
      <c r="V82" s="201">
        <v>11</v>
      </c>
      <c r="W82" s="199">
        <v>0</v>
      </c>
      <c r="X82" s="199">
        <v>0</v>
      </c>
      <c r="Y82" s="32">
        <v>0</v>
      </c>
      <c r="Z82" s="32">
        <v>0</v>
      </c>
      <c r="AA82" s="32">
        <v>0</v>
      </c>
      <c r="AC82" s="37">
        <v>0</v>
      </c>
      <c r="AD82" s="37">
        <v>0</v>
      </c>
      <c r="AE82" s="37">
        <v>0</v>
      </c>
      <c r="AF82" s="37">
        <v>0</v>
      </c>
      <c r="AG82" s="39">
        <v>1</v>
      </c>
      <c r="AH82" s="40">
        <v>11.003399999999999</v>
      </c>
      <c r="AI82" s="41">
        <v>11</v>
      </c>
      <c r="AJ82" s="32">
        <v>22</v>
      </c>
      <c r="AK82" s="38" t="str">
        <f t="shared" si="56"/>
        <v>-</v>
      </c>
      <c r="AL82" s="38" t="str">
        <f t="shared" si="56"/>
        <v>-</v>
      </c>
      <c r="AM82" s="38" t="str">
        <f t="shared" si="56"/>
        <v>-</v>
      </c>
      <c r="AN82" s="39"/>
      <c r="AO82" s="39"/>
      <c r="AP82" s="39"/>
      <c r="AQ82" s="54"/>
    </row>
    <row r="83" spans="1:43" ht="3" customHeight="1" x14ac:dyDescent="0.25">
      <c r="A83" s="174"/>
      <c r="B83" s="174"/>
      <c r="C83" s="174"/>
      <c r="D83" s="201"/>
      <c r="E83" s="201"/>
      <c r="F83" s="199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5"/>
      <c r="V83" s="198"/>
      <c r="W83" s="199"/>
      <c r="X83" s="199"/>
      <c r="Y83" s="32"/>
      <c r="Z83" s="32"/>
      <c r="AA83" s="32"/>
      <c r="AG83" s="1"/>
      <c r="AH83" s="41"/>
      <c r="AI83" s="25"/>
      <c r="AJ83" s="25"/>
      <c r="AK83" s="25"/>
      <c r="AL83" s="25"/>
      <c r="AM83" s="25"/>
      <c r="AN83" s="25"/>
      <c r="AO83" s="25"/>
      <c r="AP83" s="25"/>
      <c r="AQ83" s="54"/>
    </row>
    <row r="84" spans="1:43" ht="15" x14ac:dyDescent="0.25">
      <c r="C84" s="126"/>
      <c r="D84" s="198"/>
      <c r="E84" s="199"/>
      <c r="F84" s="199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5"/>
      <c r="V84" s="201"/>
      <c r="W84" s="201"/>
      <c r="X84" s="199"/>
      <c r="Y84" s="32"/>
      <c r="Z84" s="32"/>
      <c r="AA84" s="32"/>
      <c r="AG84" s="1"/>
      <c r="AH84" s="41"/>
      <c r="AI84" s="25"/>
      <c r="AJ84" s="25"/>
      <c r="AK84" s="25"/>
      <c r="AL84" s="25"/>
      <c r="AM84" s="25"/>
      <c r="AN84" s="25"/>
      <c r="AO84" s="25"/>
      <c r="AP84" s="25"/>
      <c r="AQ84" s="54"/>
    </row>
    <row r="85" spans="1:43" ht="15" x14ac:dyDescent="0.25">
      <c r="A85" s="26" t="s">
        <v>1042</v>
      </c>
      <c r="C85" s="126"/>
      <c r="D85" s="198"/>
      <c r="E85" s="199"/>
      <c r="F85" s="199"/>
      <c r="G85" s="32"/>
      <c r="H85" s="32"/>
      <c r="I85" s="32"/>
      <c r="J85" s="32"/>
      <c r="K85" s="32"/>
      <c r="L85" s="32"/>
      <c r="M85" s="32"/>
      <c r="N85" s="32"/>
      <c r="O85" s="32"/>
      <c r="P85" s="61" t="str">
        <f>A85</f>
        <v>U15G</v>
      </c>
      <c r="Q85" s="32"/>
      <c r="R85" s="32"/>
      <c r="S85" s="32"/>
      <c r="T85" s="32"/>
      <c r="U85" s="35"/>
      <c r="V85" s="32"/>
      <c r="W85" s="32"/>
      <c r="X85" s="32"/>
      <c r="Y85" s="32"/>
      <c r="Z85" s="32"/>
      <c r="AA85" s="32"/>
      <c r="AG85" s="1"/>
      <c r="AH85" s="41"/>
      <c r="AI85" s="25"/>
      <c r="AJ85" s="25"/>
      <c r="AK85" s="25"/>
      <c r="AL85" s="25"/>
      <c r="AM85" s="25"/>
      <c r="AN85" s="39">
        <v>45</v>
      </c>
      <c r="AO85" s="39">
        <v>28</v>
      </c>
      <c r="AP85" s="39">
        <v>36</v>
      </c>
      <c r="AQ85" s="54"/>
    </row>
    <row r="86" spans="1:43" x14ac:dyDescent="0.2">
      <c r="A86" s="1">
        <v>1</v>
      </c>
      <c r="B86" s="1" t="s">
        <v>1118</v>
      </c>
      <c r="C86" s="174" t="s">
        <v>157</v>
      </c>
      <c r="D86" s="201"/>
      <c r="E86" s="122">
        <v>15</v>
      </c>
      <c r="F86" s="199">
        <v>15</v>
      </c>
      <c r="G86" s="32">
        <v>15</v>
      </c>
      <c r="H86" s="32"/>
      <c r="I86" s="32"/>
      <c r="J86" s="32">
        <f>IFERROR(LARGE(D86:I86,1),0)+IF($C$5&gt;=2,IFERROR(LARGE(D86:I86,2),0),0)+IF($C$5&gt;=3,IFERROR(LARGE(D86:I86,3),0),0)+IF($C$5&gt;=4,IFERROR(LARGE(D86:I86,4),0),0)+IF($C$5&gt;=5,IFERROR(LARGE(D86:I86,5),0),0)+IF($C$5&gt;=6,IFERROR(LARGE(D86:I86,6),0),0)</f>
        <v>45</v>
      </c>
      <c r="K86" s="32"/>
      <c r="L86" s="40" t="s">
        <v>1119</v>
      </c>
      <c r="M86" s="33">
        <f>J86+(ROW(J86)-ROW(J$6))/10000</f>
        <v>45.008000000000003</v>
      </c>
      <c r="N86" s="32">
        <f>COUNT(D86:I86)</f>
        <v>3</v>
      </c>
      <c r="O86" s="32">
        <f ca="1">IF(AND(N86=1,OFFSET(C86,0,O$3)&gt;0),"Y",0)</f>
        <v>0</v>
      </c>
      <c r="P86" s="34" t="s">
        <v>1042</v>
      </c>
      <c r="Q86" s="194">
        <f>1-(P86=P85)</f>
        <v>0</v>
      </c>
      <c r="R86" s="36">
        <f>IFERROR(LARGE(D86:I86,1),0)*1.001+IF($C$5&gt;=2,IFERROR(LARGE(D86:I86,2),0),0)*1.0001+IF($C$5&gt;=3,IFERROR(LARGE(D86:I86,3),0),0)*1.00001+IF($C$5&gt;=4,IFERROR(LARGE(D86:I86,4),0),0)*1.000001+IF($C$5&gt;=5,IFERROR(LARGE(D86:I86,5),0),0)*1.0000001+IF($C$5&gt;=6,IFERROR(LARGE(D86:I86,6),0),0)*1.00000001</f>
        <v>45.016649999999998</v>
      </c>
      <c r="S86" s="36">
        <f>J86+V86/1000+IF($C$5&gt;=2,W86/10000,0)+IF($C$5&gt;=3,X86/100000,0)+IF($C$5&gt;=4,Y86/1000000,0)+IF($C$5&gt;=5,Z86/10000000,0)+IF($C$5&gt;=6,AA86/100000000,0)</f>
        <v>45.016649999999998</v>
      </c>
      <c r="T86" s="194"/>
      <c r="U86" s="35">
        <f>M86+V86/1000+W86/10000+X86/100000+Y86/1000000+Z86/10000000+AA86/100000000</f>
        <v>45.024650000000001</v>
      </c>
      <c r="V86" s="201">
        <v>15</v>
      </c>
      <c r="W86" s="122">
        <v>15</v>
      </c>
      <c r="X86" s="199">
        <v>15</v>
      </c>
      <c r="Y86" s="32">
        <v>0</v>
      </c>
      <c r="Z86" s="32">
        <v>0</v>
      </c>
      <c r="AA86" s="32">
        <v>0</v>
      </c>
      <c r="AC86" s="37">
        <v>0</v>
      </c>
      <c r="AD86" s="37">
        <v>0</v>
      </c>
      <c r="AE86" s="37">
        <v>0</v>
      </c>
      <c r="AF86" s="37">
        <v>0</v>
      </c>
      <c r="AG86" s="39">
        <v>3</v>
      </c>
      <c r="AH86" s="40">
        <v>44.993664999999993</v>
      </c>
      <c r="AI86" s="41">
        <v>15</v>
      </c>
      <c r="AJ86" s="32">
        <v>45</v>
      </c>
      <c r="AK86" s="38" t="str">
        <f t="shared" ref="AK86:AM87" si="57">IF(AND($AC86="Query O/s",AN86&lt;&gt;""),AN86,"-")</f>
        <v>-</v>
      </c>
      <c r="AL86" s="38" t="str">
        <f t="shared" si="57"/>
        <v>-</v>
      </c>
      <c r="AM86" s="38" t="str">
        <f t="shared" si="57"/>
        <v>-</v>
      </c>
      <c r="AN86" s="39" t="s">
        <v>1119</v>
      </c>
      <c r="AO86" s="39"/>
      <c r="AP86" s="39"/>
      <c r="AQ86" s="54"/>
    </row>
    <row r="87" spans="1:43" x14ac:dyDescent="0.2">
      <c r="A87" s="1">
        <v>2</v>
      </c>
      <c r="B87" s="1" t="s">
        <v>1043</v>
      </c>
      <c r="C87" s="174" t="s">
        <v>161</v>
      </c>
      <c r="D87" s="201"/>
      <c r="E87" s="122"/>
      <c r="F87" s="122">
        <v>14</v>
      </c>
      <c r="G87" s="32">
        <v>14</v>
      </c>
      <c r="H87" s="32">
        <v>15</v>
      </c>
      <c r="I87" s="32"/>
      <c r="J87" s="32">
        <f>IFERROR(LARGE(D87:I87,1),0)+IF($C$5&gt;=2,IFERROR(LARGE(D87:I87,2),0),0)+IF($C$5&gt;=3,IFERROR(LARGE(D87:I87,3),0),0)+IF($C$5&gt;=4,IFERROR(LARGE(D87:I87,4),0),0)+IF($C$5&gt;=5,IFERROR(LARGE(D87:I87,5),0),0)+IF($C$5&gt;=6,IFERROR(LARGE(D87:I87,6),0),0)</f>
        <v>43</v>
      </c>
      <c r="K87" s="32"/>
      <c r="L87" s="40" t="s">
        <v>1120</v>
      </c>
      <c r="M87" s="33">
        <f>J87+(ROW(J87)-ROW(J$6))/10000</f>
        <v>43.008099999999999</v>
      </c>
      <c r="N87" s="32">
        <f>COUNT(D87:I87)</f>
        <v>3</v>
      </c>
      <c r="O87" s="32">
        <f ca="1">IF(AND(N87=1,OFFSET(C87,0,O$3)&gt;0),"Y",0)</f>
        <v>0</v>
      </c>
      <c r="P87" s="34" t="s">
        <v>1042</v>
      </c>
      <c r="Q87" s="194">
        <f>1-(P87=P86)</f>
        <v>0</v>
      </c>
      <c r="R87" s="36">
        <f>IFERROR(LARGE(D87:I87,1),0)*1.001+IF($C$5&gt;=2,IFERROR(LARGE(D87:I87,2),0),0)*1.0001+IF($C$5&gt;=3,IFERROR(LARGE(D87:I87,3),0),0)*1.00001+IF($C$5&gt;=4,IFERROR(LARGE(D87:I87,4),0),0)*1.000001+IF($C$5&gt;=5,IFERROR(LARGE(D87:I87,5),0),0)*1.0000001+IF($C$5&gt;=6,IFERROR(LARGE(D87:I87,6),0),0)*1.00000001</f>
        <v>43.016539999999999</v>
      </c>
      <c r="S87" s="36">
        <f>J87+V87/1000+IF($C$5&gt;=2,W87/10000,0)+IF($C$5&gt;=3,X87/100000,0)+IF($C$5&gt;=4,Y87/1000000,0)+IF($C$5&gt;=5,Z87/10000000,0)+IF($C$5&gt;=6,AA87/100000000,0)</f>
        <v>43.016539999999999</v>
      </c>
      <c r="T87" s="194"/>
      <c r="U87" s="35">
        <f>M87+V87/1000+W87/10000+X87/100000+Y87/1000000+Z87/10000000+AA87/100000000</f>
        <v>43.024639999999998</v>
      </c>
      <c r="V87" s="201">
        <v>15</v>
      </c>
      <c r="W87" s="122">
        <v>14</v>
      </c>
      <c r="X87" s="122">
        <v>14</v>
      </c>
      <c r="Y87" s="32">
        <v>0</v>
      </c>
      <c r="Z87" s="32">
        <v>0</v>
      </c>
      <c r="AA87" s="32">
        <v>0</v>
      </c>
      <c r="AC87" s="37">
        <v>0</v>
      </c>
      <c r="AD87" s="37">
        <v>0</v>
      </c>
      <c r="AE87" s="37">
        <v>0</v>
      </c>
      <c r="AF87" s="37">
        <v>0</v>
      </c>
      <c r="AG87" s="39">
        <v>2</v>
      </c>
      <c r="AH87" s="40">
        <v>27.992054</v>
      </c>
      <c r="AI87" s="41">
        <v>14</v>
      </c>
      <c r="AJ87" s="32">
        <v>42</v>
      </c>
      <c r="AK87" s="38" t="str">
        <f t="shared" si="57"/>
        <v>-</v>
      </c>
      <c r="AL87" s="38" t="str">
        <f t="shared" si="57"/>
        <v>-</v>
      </c>
      <c r="AM87" s="38" t="str">
        <f t="shared" si="57"/>
        <v>-</v>
      </c>
      <c r="AN87" s="39"/>
      <c r="AO87" s="39" t="s">
        <v>1120</v>
      </c>
      <c r="AP87" s="39"/>
      <c r="AQ87" s="54"/>
    </row>
    <row r="88" spans="1:43" ht="3" customHeight="1" x14ac:dyDescent="0.25">
      <c r="A88" s="174"/>
      <c r="B88" s="174"/>
      <c r="C88" s="174"/>
      <c r="D88" s="201"/>
      <c r="E88" s="201"/>
      <c r="F88" s="199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5"/>
      <c r="V88" s="198"/>
      <c r="W88" s="199"/>
      <c r="X88" s="199"/>
      <c r="Y88" s="32"/>
      <c r="Z88" s="32"/>
      <c r="AA88" s="32"/>
      <c r="AG88" s="1"/>
      <c r="AH88" s="41"/>
      <c r="AI88" s="25"/>
      <c r="AJ88" s="25"/>
      <c r="AK88" s="25"/>
      <c r="AL88" s="25"/>
      <c r="AM88" s="25"/>
      <c r="AN88" s="25"/>
      <c r="AO88" s="25"/>
      <c r="AP88" s="25"/>
      <c r="AQ88" s="54"/>
    </row>
    <row r="89" spans="1:43" ht="15" x14ac:dyDescent="0.25">
      <c r="C89" s="126"/>
      <c r="D89" s="198"/>
      <c r="E89" s="199"/>
      <c r="F89" s="199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5"/>
      <c r="V89" s="201"/>
      <c r="W89" s="201"/>
      <c r="X89" s="199"/>
      <c r="Y89" s="32"/>
      <c r="Z89" s="32"/>
      <c r="AA89" s="32"/>
      <c r="AG89" s="1"/>
      <c r="AH89" s="41"/>
      <c r="AI89" s="25"/>
      <c r="AJ89" s="25"/>
      <c r="AK89" s="25"/>
      <c r="AL89" s="25"/>
      <c r="AM89" s="25"/>
      <c r="AN89" s="25"/>
      <c r="AO89" s="25"/>
      <c r="AP89" s="25"/>
      <c r="AQ89" s="54"/>
    </row>
    <row r="90" spans="1:43" ht="15" x14ac:dyDescent="0.25">
      <c r="A90" s="26" t="s">
        <v>1121</v>
      </c>
      <c r="C90" s="126"/>
      <c r="D90" s="198"/>
      <c r="E90" s="199"/>
      <c r="F90" s="199"/>
      <c r="G90" s="32"/>
      <c r="H90" s="32"/>
      <c r="I90" s="32"/>
      <c r="J90" s="32"/>
      <c r="K90" s="32"/>
      <c r="L90" s="32"/>
      <c r="M90" s="32"/>
      <c r="N90" s="32"/>
      <c r="O90" s="32"/>
      <c r="P90" s="61" t="str">
        <f>A90</f>
        <v>U17B</v>
      </c>
      <c r="Q90" s="32"/>
      <c r="R90" s="32"/>
      <c r="S90" s="32"/>
      <c r="T90" s="32"/>
      <c r="U90" s="35"/>
      <c r="V90" s="32"/>
      <c r="W90" s="32"/>
      <c r="X90" s="32"/>
      <c r="Y90" s="32"/>
      <c r="Z90" s="32"/>
      <c r="AA90" s="32"/>
      <c r="AG90" s="1"/>
      <c r="AH90" s="41"/>
      <c r="AI90" s="25"/>
      <c r="AJ90" s="25"/>
      <c r="AK90" s="25"/>
      <c r="AL90" s="25"/>
      <c r="AM90" s="25"/>
      <c r="AN90" s="39">
        <v>43</v>
      </c>
      <c r="AO90" s="39">
        <v>30</v>
      </c>
      <c r="AP90" s="39">
        <v>15</v>
      </c>
      <c r="AQ90" s="39"/>
    </row>
    <row r="91" spans="1:43" x14ac:dyDescent="0.2">
      <c r="A91" s="1">
        <v>1</v>
      </c>
      <c r="B91" s="1" t="s">
        <v>1045</v>
      </c>
      <c r="C91" s="174" t="s">
        <v>161</v>
      </c>
      <c r="D91" s="201"/>
      <c r="E91" s="199">
        <v>15</v>
      </c>
      <c r="F91" s="199"/>
      <c r="G91" s="32">
        <v>15</v>
      </c>
      <c r="H91" s="32">
        <v>15</v>
      </c>
      <c r="I91" s="32"/>
      <c r="J91" s="32">
        <f>IFERROR(LARGE(D91:I91,1),0)+IF($C$5&gt;=2,IFERROR(LARGE(D91:I91,2),0),0)+IF($C$5&gt;=3,IFERROR(LARGE(D91:I91,3),0),0)+IF($C$5&gt;=4,IFERROR(LARGE(D91:I91,4),0),0)+IF($C$5&gt;=5,IFERROR(LARGE(D91:I91,5),0),0)+IF($C$5&gt;=6,IFERROR(LARGE(D91:I91,6),0),0)</f>
        <v>45</v>
      </c>
      <c r="K91" s="32"/>
      <c r="L91" s="40" t="s">
        <v>1122</v>
      </c>
      <c r="M91" s="33">
        <f>J91+(ROW(J91)-ROW(J$6))/10000</f>
        <v>45.008499999999998</v>
      </c>
      <c r="N91" s="32">
        <f>COUNT(D91:I91)</f>
        <v>3</v>
      </c>
      <c r="O91" s="32">
        <f ca="1">IF(AND(N91=1,OFFSET(C91,0,O$3)&gt;0),"Y",0)</f>
        <v>0</v>
      </c>
      <c r="P91" s="34" t="s">
        <v>1121</v>
      </c>
      <c r="Q91" s="194">
        <f>1-(P91=P90)</f>
        <v>0</v>
      </c>
      <c r="R91" s="36">
        <f>IFERROR(LARGE(D91:I91,1),0)*1.001+IF($C$5&gt;=2,IFERROR(LARGE(D91:I91,2),0),0)*1.0001+IF($C$5&gt;=3,IFERROR(LARGE(D91:I91,3),0),0)*1.00001+IF($C$5&gt;=4,IFERROR(LARGE(D91:I91,4),0),0)*1.000001+IF($C$5&gt;=5,IFERROR(LARGE(D91:I91,5),0),0)*1.0000001+IF($C$5&gt;=6,IFERROR(LARGE(D91:I91,6),0),0)*1.00000001</f>
        <v>45.016649999999998</v>
      </c>
      <c r="S91" s="36">
        <f>J91+V91/1000+IF($C$5&gt;=2,W91/10000,0)+IF($C$5&gt;=3,X91/100000,0)+IF($C$5&gt;=4,Y91/1000000,0)+IF($C$5&gt;=5,Z91/10000000,0)+IF($C$5&gt;=6,AA91/100000000,0)</f>
        <v>45.016649999999998</v>
      </c>
      <c r="T91" s="194"/>
      <c r="U91" s="35">
        <f>M91+V91/1000+W91/10000+X91/100000+Y91/1000000+Z91/10000000+AA91/100000000</f>
        <v>45.025149999999996</v>
      </c>
      <c r="V91" s="201">
        <v>15</v>
      </c>
      <c r="W91" s="199">
        <v>15</v>
      </c>
      <c r="X91" s="199">
        <v>15</v>
      </c>
      <c r="Y91" s="32">
        <v>0</v>
      </c>
      <c r="Z91" s="32">
        <v>0</v>
      </c>
      <c r="AA91" s="32">
        <v>0</v>
      </c>
      <c r="AC91" s="37">
        <v>0</v>
      </c>
      <c r="AD91" s="37">
        <v>0</v>
      </c>
      <c r="AE91" s="37">
        <v>0</v>
      </c>
      <c r="AF91" s="37">
        <v>0</v>
      </c>
      <c r="AG91" s="39">
        <v>2</v>
      </c>
      <c r="AH91" s="40">
        <v>29.992915</v>
      </c>
      <c r="AI91" s="41">
        <v>15</v>
      </c>
      <c r="AJ91" s="32">
        <v>45</v>
      </c>
      <c r="AK91" s="38" t="str">
        <f t="shared" ref="AK91:AM94" si="58">IF(AND($AC91="Query O/s",AN91&lt;&gt;""),AN91,"-")</f>
        <v>-</v>
      </c>
      <c r="AL91" s="38" t="str">
        <f t="shared" si="58"/>
        <v>-</v>
      </c>
      <c r="AM91" s="38" t="str">
        <f t="shared" si="58"/>
        <v>-</v>
      </c>
      <c r="AN91" s="39" t="s">
        <v>1122</v>
      </c>
      <c r="AO91" s="39" t="s">
        <v>1123</v>
      </c>
      <c r="AP91" s="39" t="s">
        <v>1124</v>
      </c>
      <c r="AQ91" s="39"/>
    </row>
    <row r="92" spans="1:43" x14ac:dyDescent="0.2">
      <c r="A92" s="1">
        <v>2</v>
      </c>
      <c r="B92" s="1" t="s">
        <v>1046</v>
      </c>
      <c r="C92" s="174" t="s">
        <v>19</v>
      </c>
      <c r="D92" s="201"/>
      <c r="E92" s="199">
        <v>14</v>
      </c>
      <c r="F92" s="199">
        <v>15</v>
      </c>
      <c r="G92" s="32">
        <v>14</v>
      </c>
      <c r="H92" s="32">
        <v>14</v>
      </c>
      <c r="I92" s="32"/>
      <c r="J92" s="32">
        <f>IFERROR(LARGE(D92:I92,1),0)+IF($C$5&gt;=2,IFERROR(LARGE(D92:I92,2),0),0)+IF($C$5&gt;=3,IFERROR(LARGE(D92:I92,3),0),0)+IF($C$5&gt;=4,IFERROR(LARGE(D92:I92,4),0),0)+IF($C$5&gt;=5,IFERROR(LARGE(D92:I92,5),0),0)+IF($C$5&gt;=6,IFERROR(LARGE(D92:I92,6),0),0)</f>
        <v>43</v>
      </c>
      <c r="K92" s="32"/>
      <c r="L92" s="40" t="s">
        <v>1123</v>
      </c>
      <c r="M92" s="33">
        <f>J92+(ROW(J92)-ROW(J$6))/10000</f>
        <v>43.008600000000001</v>
      </c>
      <c r="N92" s="32">
        <f>COUNT(D92:I92)</f>
        <v>4</v>
      </c>
      <c r="O92" s="32">
        <f ca="1">IF(AND(N92=1,OFFSET(C92,0,O$3)&gt;0),"Y",0)</f>
        <v>0</v>
      </c>
      <c r="P92" s="34" t="s">
        <v>1121</v>
      </c>
      <c r="Q92" s="194">
        <f>1-(P92=P91)</f>
        <v>0</v>
      </c>
      <c r="R92" s="36">
        <f>IFERROR(LARGE(D92:I92,1),0)*1.001+IF($C$5&gt;=2,IFERROR(LARGE(D92:I92,2),0),0)*1.0001+IF($C$5&gt;=3,IFERROR(LARGE(D92:I92,3),0),0)*1.00001+IF($C$5&gt;=4,IFERROR(LARGE(D92:I92,4),0),0)*1.000001+IF($C$5&gt;=5,IFERROR(LARGE(D92:I92,5),0),0)*1.0000001+IF($C$5&gt;=6,IFERROR(LARGE(D92:I92,6),0),0)*1.00000001</f>
        <v>43.016539999999999</v>
      </c>
      <c r="S92" s="36">
        <f>J92+V92/1000+IF($C$5&gt;=2,W92/10000,0)+IF($C$5&gt;=3,X92/100000,0)+IF($C$5&gt;=4,Y92/1000000,0)+IF($C$5&gt;=5,Z92/10000000,0)+IF($C$5&gt;=6,AA92/100000000,0)</f>
        <v>43.016539999999999</v>
      </c>
      <c r="T92" s="194"/>
      <c r="U92" s="35">
        <f>M92+V92/1000+W92/10000+X92/100000+Y92/1000000+Z92/10000000+AA92/100000000</f>
        <v>43.025154000000001</v>
      </c>
      <c r="V92" s="201">
        <v>15</v>
      </c>
      <c r="W92" s="199">
        <v>14</v>
      </c>
      <c r="X92" s="199">
        <v>14</v>
      </c>
      <c r="Y92" s="32">
        <v>14</v>
      </c>
      <c r="Z92" s="32">
        <v>0</v>
      </c>
      <c r="AA92" s="32">
        <v>0</v>
      </c>
      <c r="AC92" s="37">
        <v>0</v>
      </c>
      <c r="AD92" s="37">
        <v>0</v>
      </c>
      <c r="AE92" s="37">
        <v>0</v>
      </c>
      <c r="AF92" s="37">
        <v>0</v>
      </c>
      <c r="AG92" s="39">
        <v>3</v>
      </c>
      <c r="AH92" s="40">
        <v>42.993063999999997</v>
      </c>
      <c r="AI92" s="41">
        <v>15</v>
      </c>
      <c r="AJ92" s="32">
        <v>44</v>
      </c>
      <c r="AK92" s="38" t="str">
        <f t="shared" si="58"/>
        <v>-</v>
      </c>
      <c r="AL92" s="38" t="str">
        <f t="shared" si="58"/>
        <v>-</v>
      </c>
      <c r="AM92" s="38" t="str">
        <f t="shared" si="58"/>
        <v>-</v>
      </c>
      <c r="AN92" s="39" t="s">
        <v>1122</v>
      </c>
      <c r="AO92" s="39" t="s">
        <v>1123</v>
      </c>
      <c r="AP92" s="39"/>
      <c r="AQ92" s="39"/>
    </row>
    <row r="93" spans="1:43" x14ac:dyDescent="0.2">
      <c r="A93" s="1">
        <v>3</v>
      </c>
      <c r="B93" s="1" t="s">
        <v>1125</v>
      </c>
      <c r="C93" s="174" t="s">
        <v>92</v>
      </c>
      <c r="D93" s="201">
        <v>15</v>
      </c>
      <c r="E93" s="199"/>
      <c r="F93" s="199"/>
      <c r="G93" s="32"/>
      <c r="H93" s="32"/>
      <c r="I93" s="32"/>
      <c r="J93" s="32">
        <f>IFERROR(LARGE(D93:I93,1),0)+IF($C$5&gt;=2,IFERROR(LARGE(D93:I93,2),0),0)+IF($C$5&gt;=3,IFERROR(LARGE(D93:I93,3),0),0)+IF($C$5&gt;=4,IFERROR(LARGE(D93:I93,4),0),0)+IF($C$5&gt;=5,IFERROR(LARGE(D93:I93,5),0),0)+IF($C$5&gt;=6,IFERROR(LARGE(D93:I93,6),0),0)</f>
        <v>15</v>
      </c>
      <c r="K93" s="32"/>
      <c r="L93" s="40" t="s">
        <v>1124</v>
      </c>
      <c r="M93" s="33">
        <f>J93+(ROW(J93)-ROW(J$6))/10000</f>
        <v>15.008699999999999</v>
      </c>
      <c r="N93" s="32">
        <f>COUNT(D93:I93)</f>
        <v>1</v>
      </c>
      <c r="O93" s="32">
        <f ca="1">IF(AND(N93=1,OFFSET(C93,0,O$3)&gt;0),"Y",0)</f>
        <v>0</v>
      </c>
      <c r="P93" s="34" t="s">
        <v>1121</v>
      </c>
      <c r="Q93" s="194">
        <f>1-(P93=P92)</f>
        <v>0</v>
      </c>
      <c r="R93" s="36">
        <f>IFERROR(LARGE(D93:I93,1),0)*1.001+IF($C$5&gt;=2,IFERROR(LARGE(D93:I93,2),0),0)*1.0001+IF($C$5&gt;=3,IFERROR(LARGE(D93:I93,3),0),0)*1.00001+IF($C$5&gt;=4,IFERROR(LARGE(D93:I93,4),0),0)*1.000001+IF($C$5&gt;=5,IFERROR(LARGE(D93:I93,5),0),0)*1.0000001+IF($C$5&gt;=6,IFERROR(LARGE(D93:I93,6),0),0)*1.00000001</f>
        <v>15.014999999999999</v>
      </c>
      <c r="S93" s="36">
        <f>J93+V93/1000+IF($C$5&gt;=2,W93/10000,0)+IF($C$5&gt;=3,X93/100000,0)+IF($C$5&gt;=4,Y93/1000000,0)+IF($C$5&gt;=5,Z93/10000000,0)+IF($C$5&gt;=6,AA93/100000000,0)</f>
        <v>15.015000000000001</v>
      </c>
      <c r="T93" s="194"/>
      <c r="U93" s="35">
        <f>M93+V93/1000+W93/10000+X93/100000+Y93/1000000+Z93/10000000+AA93/100000000</f>
        <v>15.0237</v>
      </c>
      <c r="V93" s="201">
        <v>15</v>
      </c>
      <c r="W93" s="199">
        <v>0</v>
      </c>
      <c r="X93" s="199">
        <v>0</v>
      </c>
      <c r="Y93" s="32">
        <v>0</v>
      </c>
      <c r="Z93" s="32">
        <v>0</v>
      </c>
      <c r="AA93" s="32">
        <v>0</v>
      </c>
      <c r="AC93" s="37">
        <v>0</v>
      </c>
      <c r="AD93" s="37">
        <v>0</v>
      </c>
      <c r="AE93" s="37">
        <v>0</v>
      </c>
      <c r="AF93" s="37">
        <v>0</v>
      </c>
      <c r="AG93" s="39">
        <v>1</v>
      </c>
      <c r="AH93" s="40">
        <v>15.006300000000001</v>
      </c>
      <c r="AI93" s="41">
        <v>15</v>
      </c>
      <c r="AJ93" s="32">
        <v>30</v>
      </c>
      <c r="AK93" s="38" t="str">
        <f t="shared" si="58"/>
        <v>-</v>
      </c>
      <c r="AL93" s="38" t="str">
        <f t="shared" si="58"/>
        <v>-</v>
      </c>
      <c r="AM93" s="38" t="str">
        <f t="shared" si="58"/>
        <v>-</v>
      </c>
      <c r="AN93" s="39"/>
      <c r="AO93" s="39" t="s">
        <v>1123</v>
      </c>
      <c r="AP93" s="39" t="s">
        <v>1124</v>
      </c>
      <c r="AQ93" s="39"/>
    </row>
    <row r="94" spans="1:43" x14ac:dyDescent="0.2">
      <c r="A94" s="1">
        <v>4</v>
      </c>
      <c r="B94" s="1" t="s">
        <v>1126</v>
      </c>
      <c r="C94" s="174" t="s">
        <v>92</v>
      </c>
      <c r="D94" s="201">
        <v>14</v>
      </c>
      <c r="E94" s="199"/>
      <c r="F94" s="199"/>
      <c r="G94" s="32"/>
      <c r="H94" s="32"/>
      <c r="I94" s="32"/>
      <c r="J94" s="32">
        <f>IFERROR(LARGE(D94:I94,1),0)+IF($C$5&gt;=2,IFERROR(LARGE(D94:I94,2),0),0)+IF($C$5&gt;=3,IFERROR(LARGE(D94:I94,3),0),0)+IF($C$5&gt;=4,IFERROR(LARGE(D94:I94,4),0),0)+IF($C$5&gt;=5,IFERROR(LARGE(D94:I94,5),0),0)+IF($C$5&gt;=6,IFERROR(LARGE(D94:I94,6),0),0)</f>
        <v>14</v>
      </c>
      <c r="K94" s="32"/>
      <c r="L94" s="40" t="s">
        <v>1127</v>
      </c>
      <c r="M94" s="33">
        <f>J94+(ROW(J94)-ROW(J$6))/10000</f>
        <v>14.008800000000001</v>
      </c>
      <c r="N94" s="32">
        <f>COUNT(D94:I94)</f>
        <v>1</v>
      </c>
      <c r="O94" s="32">
        <f ca="1">IF(AND(N94=1,OFFSET(C94,0,O$3)&gt;0),"Y",0)</f>
        <v>0</v>
      </c>
      <c r="P94" s="34" t="s">
        <v>1121</v>
      </c>
      <c r="Q94" s="194">
        <f>1-(P94=P93)</f>
        <v>0</v>
      </c>
      <c r="R94" s="36">
        <f>IFERROR(LARGE(D94:I94,1),0)*1.001+IF($C$5&gt;=2,IFERROR(LARGE(D94:I94,2),0),0)*1.0001+IF($C$5&gt;=3,IFERROR(LARGE(D94:I94,3),0),0)*1.00001+IF($C$5&gt;=4,IFERROR(LARGE(D94:I94,4),0),0)*1.000001+IF($C$5&gt;=5,IFERROR(LARGE(D94:I94,5),0),0)*1.0000001+IF($C$5&gt;=6,IFERROR(LARGE(D94:I94,6),0),0)*1.00000001</f>
        <v>14.013999999999999</v>
      </c>
      <c r="S94" s="36">
        <f>J94+V94/1000+IF($C$5&gt;=2,W94/10000,0)+IF($C$5&gt;=3,X94/100000,0)+IF($C$5&gt;=4,Y94/1000000,0)+IF($C$5&gt;=5,Z94/10000000,0)+IF($C$5&gt;=6,AA94/100000000,0)</f>
        <v>14.013999999999999</v>
      </c>
      <c r="T94" s="194"/>
      <c r="U94" s="35">
        <f>M94+V94/1000+W94/10000+X94/100000+Y94/1000000+Z94/10000000+AA94/100000000</f>
        <v>14.0228</v>
      </c>
      <c r="V94" s="201">
        <v>14</v>
      </c>
      <c r="W94" s="199">
        <v>0</v>
      </c>
      <c r="X94" s="199">
        <v>0</v>
      </c>
      <c r="Y94" s="32">
        <v>0</v>
      </c>
      <c r="Z94" s="32">
        <v>0</v>
      </c>
      <c r="AA94" s="32">
        <v>0</v>
      </c>
      <c r="AC94" s="37">
        <v>0</v>
      </c>
      <c r="AD94" s="37">
        <v>0</v>
      </c>
      <c r="AE94" s="37">
        <v>0</v>
      </c>
      <c r="AF94" s="37">
        <v>0</v>
      </c>
      <c r="AG94" s="39">
        <v>1</v>
      </c>
      <c r="AH94" s="40">
        <v>14.005199999999999</v>
      </c>
      <c r="AI94" s="41">
        <v>14</v>
      </c>
      <c r="AJ94" s="32">
        <v>28</v>
      </c>
      <c r="AK94" s="38" t="str">
        <f t="shared" si="58"/>
        <v>-</v>
      </c>
      <c r="AL94" s="38" t="str">
        <f t="shared" si="58"/>
        <v>-</v>
      </c>
      <c r="AM94" s="38" t="str">
        <f t="shared" si="58"/>
        <v>-</v>
      </c>
      <c r="AN94" s="39"/>
      <c r="AO94" s="39"/>
      <c r="AP94" s="39" t="s">
        <v>1124</v>
      </c>
      <c r="AQ94" s="39"/>
    </row>
    <row r="95" spans="1:43" ht="3" customHeight="1" x14ac:dyDescent="0.25">
      <c r="A95" s="174"/>
      <c r="B95" s="174"/>
      <c r="C95" s="174"/>
      <c r="D95" s="201"/>
      <c r="E95" s="201"/>
      <c r="F95" s="199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5"/>
      <c r="V95" s="198"/>
      <c r="W95" s="199"/>
      <c r="X95" s="199"/>
      <c r="Y95" s="32"/>
      <c r="Z95" s="32"/>
      <c r="AA95" s="32"/>
      <c r="AG95" s="1"/>
      <c r="AH95" s="41"/>
      <c r="AI95" s="25"/>
      <c r="AJ95" s="25"/>
      <c r="AK95" s="25"/>
      <c r="AL95" s="25"/>
      <c r="AM95" s="25"/>
      <c r="AN95" s="25"/>
      <c r="AO95" s="25"/>
      <c r="AP95" s="25"/>
      <c r="AQ95" s="54"/>
    </row>
    <row r="96" spans="1:43" ht="15" x14ac:dyDescent="0.25">
      <c r="C96" s="126"/>
      <c r="D96" s="198"/>
      <c r="E96" s="199"/>
      <c r="F96" s="199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5"/>
      <c r="V96" s="201"/>
      <c r="W96" s="201"/>
      <c r="X96" s="199"/>
      <c r="Y96" s="32"/>
      <c r="Z96" s="32"/>
      <c r="AA96" s="32"/>
      <c r="AG96" s="1"/>
      <c r="AH96" s="41"/>
      <c r="AI96" s="25"/>
      <c r="AJ96" s="25"/>
      <c r="AK96" s="25"/>
      <c r="AL96" s="25"/>
      <c r="AM96" s="25"/>
      <c r="AN96" s="25"/>
      <c r="AO96" s="25"/>
      <c r="AP96" s="25"/>
      <c r="AQ96" s="54"/>
    </row>
    <row r="97" spans="1:43" ht="15" x14ac:dyDescent="0.25">
      <c r="A97" s="26" t="s">
        <v>1051</v>
      </c>
      <c r="C97" s="126"/>
      <c r="D97" s="198"/>
      <c r="E97" s="199"/>
      <c r="F97" s="199"/>
      <c r="G97" s="200"/>
      <c r="H97" s="32"/>
      <c r="I97" s="32"/>
      <c r="J97" s="32"/>
      <c r="K97" s="32"/>
      <c r="L97" s="32"/>
      <c r="M97" s="32"/>
      <c r="N97" s="32"/>
      <c r="O97" s="32"/>
      <c r="P97" s="61" t="str">
        <f>A97</f>
        <v>U17G</v>
      </c>
      <c r="Q97" s="32"/>
      <c r="R97" s="32"/>
      <c r="S97" s="32"/>
      <c r="T97" s="32"/>
      <c r="U97" s="35"/>
      <c r="V97" s="32"/>
      <c r="W97" s="32"/>
      <c r="X97" s="32"/>
      <c r="Y97" s="32"/>
      <c r="Z97" s="32"/>
      <c r="AA97" s="32"/>
      <c r="AC97" s="37"/>
      <c r="AD97" s="37"/>
      <c r="AE97" s="37"/>
      <c r="AF97" s="37"/>
      <c r="AG97" s="39"/>
      <c r="AH97" s="40"/>
      <c r="AI97" s="41">
        <v>0</v>
      </c>
      <c r="AJ97" s="32">
        <v>0</v>
      </c>
      <c r="AK97" s="41"/>
      <c r="AL97" s="41"/>
      <c r="AM97" s="41"/>
      <c r="AN97" s="39">
        <v>45</v>
      </c>
      <c r="AO97" s="39">
        <v>41</v>
      </c>
      <c r="AP97" s="39">
        <v>28</v>
      </c>
      <c r="AQ97" s="54"/>
    </row>
    <row r="98" spans="1:43" ht="15" x14ac:dyDescent="0.25">
      <c r="A98" s="1">
        <v>1</v>
      </c>
      <c r="B98" s="1" t="s">
        <v>1052</v>
      </c>
      <c r="C98" s="174" t="s">
        <v>56</v>
      </c>
      <c r="D98" s="201">
        <v>15</v>
      </c>
      <c r="E98" s="199">
        <v>15</v>
      </c>
      <c r="F98" s="199">
        <v>15</v>
      </c>
      <c r="G98" s="200">
        <v>15</v>
      </c>
      <c r="H98" s="32">
        <v>15</v>
      </c>
      <c r="I98" s="32"/>
      <c r="J98" s="32">
        <f>IFERROR(LARGE(D98:I98,1),0)+IF($C$5&gt;=2,IFERROR(LARGE(D98:I98,2),0),0)+IF($C$5&gt;=3,IFERROR(LARGE(D98:I98,3),0),0)+IF($C$5&gt;=4,IFERROR(LARGE(D98:I98,4),0),0)+IF($C$5&gt;=5,IFERROR(LARGE(D98:I98,5),0),0)+IF($C$5&gt;=6,IFERROR(LARGE(D98:I98,6),0),0)</f>
        <v>45</v>
      </c>
      <c r="K98" s="32"/>
      <c r="L98" s="40" t="s">
        <v>1128</v>
      </c>
      <c r="M98" s="33">
        <f>J98+(ROW(J98)-ROW(J$6))/10000</f>
        <v>45.0092</v>
      </c>
      <c r="N98" s="32">
        <f>COUNT(D98:I98)</f>
        <v>5</v>
      </c>
      <c r="O98" s="32">
        <f ca="1">IF(AND(N98=1,OFFSET(C98,0,O$3)&gt;0),"Y",0)</f>
        <v>0</v>
      </c>
      <c r="P98" s="34" t="s">
        <v>1051</v>
      </c>
      <c r="Q98" s="194">
        <f>1-(P98=P97)</f>
        <v>0</v>
      </c>
      <c r="R98" s="36">
        <f>IFERROR(LARGE(D98:I98,1),0)*1.001+IF($C$5&gt;=2,IFERROR(LARGE(D98:I98,2),0),0)*1.0001+IF($C$5&gt;=3,IFERROR(LARGE(D98:I98,3),0),0)*1.00001+IF($C$5&gt;=4,IFERROR(LARGE(D98:I98,4),0),0)*1.000001+IF($C$5&gt;=5,IFERROR(LARGE(D98:I98,5),0),0)*1.0000001+IF($C$5&gt;=6,IFERROR(LARGE(D98:I98,6),0),0)*1.00000001</f>
        <v>45.016649999999998</v>
      </c>
      <c r="S98" s="36">
        <f>J98+V98/1000+IF($C$5&gt;=2,W98/10000,0)+IF($C$5&gt;=3,X98/100000,0)+IF($C$5&gt;=4,Y98/1000000,0)+IF($C$5&gt;=5,Z98/10000000,0)+IF($C$5&gt;=6,AA98/100000000,0)</f>
        <v>45.016649999999998</v>
      </c>
      <c r="T98" s="194"/>
      <c r="U98" s="35">
        <f>M98+V98/1000+W98/10000+X98/100000+Y98/1000000+Z98/10000000+AA98/100000000</f>
        <v>45.025866499999999</v>
      </c>
      <c r="V98" s="201">
        <v>15</v>
      </c>
      <c r="W98" s="199">
        <v>15</v>
      </c>
      <c r="X98" s="199">
        <v>15</v>
      </c>
      <c r="Y98" s="200">
        <v>15</v>
      </c>
      <c r="Z98" s="32">
        <v>15</v>
      </c>
      <c r="AA98" s="32">
        <v>0</v>
      </c>
      <c r="AC98" s="37">
        <v>0</v>
      </c>
      <c r="AD98" s="37">
        <v>0</v>
      </c>
      <c r="AE98" s="37">
        <v>0</v>
      </c>
      <c r="AF98" s="37">
        <v>0</v>
      </c>
      <c r="AG98" s="39">
        <v>4</v>
      </c>
      <c r="AH98" s="40">
        <v>45.007464999999996</v>
      </c>
      <c r="AI98" s="41">
        <v>15</v>
      </c>
      <c r="AJ98" s="32">
        <v>45</v>
      </c>
      <c r="AK98" s="38" t="str">
        <f t="shared" ref="AK98:AM100" si="59">IF(AND($AC98="Query O/s",AN98&lt;&gt;""),AN98,"-")</f>
        <v>-</v>
      </c>
      <c r="AL98" s="38" t="str">
        <f t="shared" si="59"/>
        <v>-</v>
      </c>
      <c r="AM98" s="38" t="str">
        <f t="shared" si="59"/>
        <v>-</v>
      </c>
      <c r="AN98" s="39" t="s">
        <v>1128</v>
      </c>
      <c r="AO98" s="39"/>
      <c r="AP98" s="39"/>
      <c r="AQ98" s="54"/>
    </row>
    <row r="99" spans="1:43" ht="15" x14ac:dyDescent="0.25">
      <c r="A99" s="1">
        <v>2</v>
      </c>
      <c r="B99" s="1" t="s">
        <v>1129</v>
      </c>
      <c r="C99" s="174" t="s">
        <v>19</v>
      </c>
      <c r="D99" s="201">
        <v>13</v>
      </c>
      <c r="E99" s="199">
        <v>14</v>
      </c>
      <c r="F99" s="199">
        <v>14</v>
      </c>
      <c r="G99" s="200">
        <v>13</v>
      </c>
      <c r="H99" s="32"/>
      <c r="I99" s="32"/>
      <c r="J99" s="32">
        <f>IFERROR(LARGE(D99:I99,1),0)+IF($C$5&gt;=2,IFERROR(LARGE(D99:I99,2),0),0)+IF($C$5&gt;=3,IFERROR(LARGE(D99:I99,3),0),0)+IF($C$5&gt;=4,IFERROR(LARGE(D99:I99,4),0),0)+IF($C$5&gt;=5,IFERROR(LARGE(D99:I99,5),0),0)+IF($C$5&gt;=6,IFERROR(LARGE(D99:I99,6),0),0)</f>
        <v>41</v>
      </c>
      <c r="K99" s="32"/>
      <c r="L99" s="40" t="s">
        <v>1130</v>
      </c>
      <c r="M99" s="33">
        <f>J99+(ROW(J99)-ROW(J$6))/10000</f>
        <v>41.009300000000003</v>
      </c>
      <c r="N99" s="32">
        <f>COUNT(D99:I99)</f>
        <v>4</v>
      </c>
      <c r="O99" s="32">
        <f ca="1">IF(AND(N99=1,OFFSET(C99,0,O$3)&gt;0),"Y",0)</f>
        <v>0</v>
      </c>
      <c r="P99" s="34" t="s">
        <v>1051</v>
      </c>
      <c r="Q99" s="194">
        <f>1-(P99=P98)</f>
        <v>0</v>
      </c>
      <c r="R99" s="36">
        <f>IFERROR(LARGE(D99:I99,1),0)*1.001+IF($C$5&gt;=2,IFERROR(LARGE(D99:I99,2),0),0)*1.0001+IF($C$5&gt;=3,IFERROR(LARGE(D99:I99,3),0),0)*1.00001+IF($C$5&gt;=4,IFERROR(LARGE(D99:I99,4),0),0)*1.000001+IF($C$5&gt;=5,IFERROR(LARGE(D99:I99,5),0),0)*1.0000001+IF($C$5&gt;=6,IFERROR(LARGE(D99:I99,6),0),0)*1.00000001</f>
        <v>41.015529999999998</v>
      </c>
      <c r="S99" s="36">
        <f>J99+V99/1000+IF($C$5&gt;=2,W99/10000,0)+IF($C$5&gt;=3,X99/100000,0)+IF($C$5&gt;=4,Y99/1000000,0)+IF($C$5&gt;=5,Z99/10000000,0)+IF($C$5&gt;=6,AA99/100000000,0)</f>
        <v>41.015529999999998</v>
      </c>
      <c r="T99" s="194"/>
      <c r="U99" s="35">
        <f>M99+V99/1000+W99/10000+X99/100000+Y99/1000000+Z99/10000000+AA99/100000000</f>
        <v>41.024843000000004</v>
      </c>
      <c r="V99" s="201">
        <v>14</v>
      </c>
      <c r="W99" s="199">
        <v>14</v>
      </c>
      <c r="X99" s="199">
        <v>13</v>
      </c>
      <c r="Y99" s="200">
        <v>13</v>
      </c>
      <c r="Z99" s="32">
        <v>0</v>
      </c>
      <c r="AA99" s="32">
        <v>0</v>
      </c>
      <c r="AC99" s="37">
        <v>0</v>
      </c>
      <c r="AD99" s="37">
        <v>0</v>
      </c>
      <c r="AE99" s="37">
        <v>0</v>
      </c>
      <c r="AF99" s="37">
        <v>0</v>
      </c>
      <c r="AG99" s="39">
        <v>4</v>
      </c>
      <c r="AH99" s="40">
        <v>41.005252999999996</v>
      </c>
      <c r="AI99" s="41">
        <v>14</v>
      </c>
      <c r="AJ99" s="32">
        <v>42</v>
      </c>
      <c r="AK99" s="38" t="str">
        <f t="shared" si="59"/>
        <v>-</v>
      </c>
      <c r="AL99" s="38" t="str">
        <f t="shared" si="59"/>
        <v>-</v>
      </c>
      <c r="AM99" s="38" t="str">
        <f t="shared" si="59"/>
        <v>-</v>
      </c>
      <c r="AN99" s="39"/>
      <c r="AO99" s="39" t="s">
        <v>1130</v>
      </c>
      <c r="AP99" s="39" t="s">
        <v>1131</v>
      </c>
      <c r="AQ99" s="54"/>
    </row>
    <row r="100" spans="1:43" ht="15" x14ac:dyDescent="0.25">
      <c r="A100" s="1">
        <v>3</v>
      </c>
      <c r="B100" s="1" t="s">
        <v>1132</v>
      </c>
      <c r="C100" s="174" t="s">
        <v>161</v>
      </c>
      <c r="D100" s="201">
        <v>14</v>
      </c>
      <c r="E100" s="199"/>
      <c r="F100" s="199"/>
      <c r="G100" s="200">
        <v>14</v>
      </c>
      <c r="H100" s="32"/>
      <c r="I100" s="32"/>
      <c r="J100" s="32">
        <f>IFERROR(LARGE(D100:I100,1),0)+IF($C$5&gt;=2,IFERROR(LARGE(D100:I100,2),0),0)+IF($C$5&gt;=3,IFERROR(LARGE(D100:I100,3),0),0)+IF($C$5&gt;=4,IFERROR(LARGE(D100:I100,4),0),0)+IF($C$5&gt;=5,IFERROR(LARGE(D100:I100,5),0),0)+IF($C$5&gt;=6,IFERROR(LARGE(D100:I100,6),0),0)</f>
        <v>28</v>
      </c>
      <c r="K100" s="32"/>
      <c r="L100" s="40" t="s">
        <v>1131</v>
      </c>
      <c r="M100" s="33">
        <f>J100+(ROW(J100)-ROW(J$6))/10000</f>
        <v>28.009399999999999</v>
      </c>
      <c r="N100" s="32">
        <f>COUNT(D100:I100)</f>
        <v>2</v>
      </c>
      <c r="O100" s="32">
        <f ca="1">IF(AND(N100=1,OFFSET(C100,0,O$3)&gt;0),"Y",0)</f>
        <v>0</v>
      </c>
      <c r="P100" s="34" t="s">
        <v>1051</v>
      </c>
      <c r="Q100" s="194">
        <f>1-(P100=P99)</f>
        <v>0</v>
      </c>
      <c r="R100" s="36">
        <f>IFERROR(LARGE(D100:I100,1),0)*1.001+IF($C$5&gt;=2,IFERROR(LARGE(D100:I100,2),0),0)*1.0001+IF($C$5&gt;=3,IFERROR(LARGE(D100:I100,3),0),0)*1.00001+IF($C$5&gt;=4,IFERROR(LARGE(D100:I100,4),0),0)*1.000001+IF($C$5&gt;=5,IFERROR(LARGE(D100:I100,5),0),0)*1.0000001+IF($C$5&gt;=6,IFERROR(LARGE(D100:I100,6),0),0)*1.00000001</f>
        <v>28.0154</v>
      </c>
      <c r="S100" s="36">
        <f>J100+V100/1000+IF($C$5&gt;=2,W100/10000,0)+IF($C$5&gt;=3,X100/100000,0)+IF($C$5&gt;=4,Y100/1000000,0)+IF($C$5&gt;=5,Z100/10000000,0)+IF($C$5&gt;=6,AA100/100000000,0)</f>
        <v>28.0154</v>
      </c>
      <c r="T100" s="194"/>
      <c r="U100" s="35">
        <f>M100+V100/1000+W100/10000+X100/100000+Y100/1000000+Z100/10000000+AA100/100000000</f>
        <v>28.024799999999999</v>
      </c>
      <c r="V100" s="201">
        <v>14</v>
      </c>
      <c r="W100" s="199">
        <v>14</v>
      </c>
      <c r="X100" s="199">
        <v>0</v>
      </c>
      <c r="Y100" s="200">
        <v>0</v>
      </c>
      <c r="Z100" s="32">
        <v>0</v>
      </c>
      <c r="AA100" s="32">
        <v>0</v>
      </c>
      <c r="AC100" s="37">
        <v>0</v>
      </c>
      <c r="AD100" s="37">
        <v>0</v>
      </c>
      <c r="AE100" s="37">
        <v>0</v>
      </c>
      <c r="AF100" s="37">
        <v>0</v>
      </c>
      <c r="AG100" s="39">
        <v>2</v>
      </c>
      <c r="AH100" s="40">
        <v>28.004614</v>
      </c>
      <c r="AI100" s="41">
        <v>14</v>
      </c>
      <c r="AJ100" s="32">
        <v>42</v>
      </c>
      <c r="AK100" s="38" t="str">
        <f t="shared" si="59"/>
        <v>-</v>
      </c>
      <c r="AL100" s="38" t="str">
        <f t="shared" si="59"/>
        <v>-</v>
      </c>
      <c r="AM100" s="38" t="str">
        <f t="shared" si="59"/>
        <v>-</v>
      </c>
      <c r="AN100" s="39"/>
      <c r="AO100" s="39" t="s">
        <v>1130</v>
      </c>
      <c r="AP100" s="39" t="s">
        <v>1131</v>
      </c>
      <c r="AQ100" s="54"/>
    </row>
    <row r="101" spans="1:43" ht="3" customHeight="1" x14ac:dyDescent="0.25">
      <c r="C101" s="202"/>
      <c r="D101" s="199"/>
      <c r="E101" s="199"/>
      <c r="F101" s="203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98"/>
      <c r="W101" s="199"/>
      <c r="X101" s="199"/>
      <c r="Y101" s="200"/>
      <c r="Z101" s="32"/>
      <c r="AA101" s="32"/>
      <c r="AC101" s="37" t="e">
        <v>#N/A</v>
      </c>
      <c r="AD101" s="37" t="e">
        <v>#N/A</v>
      </c>
      <c r="AE101" s="37" t="e">
        <v>#N/A</v>
      </c>
      <c r="AF101" s="37" t="e">
        <v>#N/A</v>
      </c>
      <c r="AG101" s="39"/>
      <c r="AH101" s="40"/>
      <c r="AI101" s="41">
        <v>0</v>
      </c>
      <c r="AJ101" s="32">
        <v>0</v>
      </c>
      <c r="AK101" s="32"/>
      <c r="AL101" s="32"/>
      <c r="AM101" s="32"/>
      <c r="AN101" s="25"/>
      <c r="AO101" s="25"/>
      <c r="AP101" s="25"/>
      <c r="AQ101" s="54"/>
    </row>
    <row r="102" spans="1:43" ht="15" x14ac:dyDescent="0.25"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99"/>
      <c r="W102" s="199"/>
      <c r="X102" s="203"/>
      <c r="Y102" s="32"/>
      <c r="Z102" s="32"/>
      <c r="AA102" s="32"/>
      <c r="AG102" s="1"/>
      <c r="AH102" s="1"/>
    </row>
    <row r="103" spans="1:43" x14ac:dyDescent="0.2">
      <c r="D103" s="27"/>
      <c r="F103" s="27"/>
      <c r="G103" s="27"/>
      <c r="H103" s="27"/>
      <c r="AG103" s="1"/>
      <c r="AH103" s="1"/>
    </row>
    <row r="104" spans="1:43" x14ac:dyDescent="0.2">
      <c r="D104" s="27"/>
      <c r="E104" s="27"/>
      <c r="F104" s="27"/>
      <c r="G104" s="27"/>
      <c r="H104" s="27"/>
      <c r="AG104" s="1"/>
      <c r="AH104" s="1"/>
    </row>
    <row r="105" spans="1:43" ht="15" x14ac:dyDescent="0.25">
      <c r="D105" s="27"/>
      <c r="E105" s="70"/>
      <c r="F105" s="27"/>
      <c r="G105" s="27"/>
      <c r="H105" s="27"/>
      <c r="AG105" s="1"/>
      <c r="AH105" s="1"/>
    </row>
    <row r="106" spans="1:43" ht="15" x14ac:dyDescent="0.25">
      <c r="D106" s="27"/>
      <c r="E106" s="27"/>
      <c r="F106" s="27"/>
      <c r="G106" s="27"/>
      <c r="H106" s="70"/>
      <c r="AG106" s="1"/>
      <c r="AH106" s="1"/>
    </row>
    <row r="107" spans="1:43" x14ac:dyDescent="0.2">
      <c r="D107" s="27"/>
      <c r="E107" s="27"/>
      <c r="F107" s="27"/>
      <c r="G107" s="27"/>
      <c r="H107" s="27"/>
      <c r="AG107" s="1"/>
      <c r="AH107" s="1"/>
    </row>
    <row r="108" spans="1:43" x14ac:dyDescent="0.2">
      <c r="D108" s="27"/>
      <c r="E108" s="27"/>
      <c r="F108" s="27"/>
      <c r="G108" s="27"/>
      <c r="H108" s="27"/>
      <c r="AG108" s="1"/>
      <c r="AH108" s="1"/>
    </row>
    <row r="109" spans="1:43" ht="15" x14ac:dyDescent="0.25">
      <c r="D109" s="27"/>
      <c r="E109" s="27"/>
      <c r="F109" s="27"/>
      <c r="G109" s="70"/>
      <c r="H109" s="27"/>
      <c r="AG109" s="1"/>
      <c r="AH109" s="1"/>
    </row>
    <row r="110" spans="1:43" x14ac:dyDescent="0.2">
      <c r="D110" s="27"/>
      <c r="E110" s="27"/>
      <c r="F110" s="27"/>
      <c r="G110" s="27"/>
      <c r="H110" s="27"/>
      <c r="AG110" s="1"/>
      <c r="AH110" s="1"/>
    </row>
    <row r="111" spans="1:43" x14ac:dyDescent="0.2">
      <c r="D111" s="27"/>
      <c r="E111" s="27"/>
      <c r="F111" s="27"/>
      <c r="G111" s="27"/>
      <c r="H111" s="27"/>
      <c r="AG111" s="1"/>
      <c r="AH111" s="1"/>
    </row>
    <row r="112" spans="1:43" x14ac:dyDescent="0.2">
      <c r="D112" s="27"/>
      <c r="E112" s="27"/>
      <c r="F112" s="27"/>
      <c r="G112" s="27"/>
      <c r="H112" s="27"/>
      <c r="AG112" s="1"/>
      <c r="AH112" s="1"/>
    </row>
    <row r="113" spans="4:34" x14ac:dyDescent="0.2">
      <c r="D113" s="27"/>
      <c r="E113" s="27"/>
      <c r="F113" s="27"/>
      <c r="G113" s="27"/>
      <c r="H113" s="27"/>
      <c r="AG113" s="1"/>
      <c r="AH113" s="1"/>
    </row>
    <row r="114" spans="4:34" ht="15" x14ac:dyDescent="0.25">
      <c r="D114" s="27"/>
      <c r="E114" s="27"/>
      <c r="F114" s="70"/>
      <c r="G114" s="27"/>
      <c r="H114" s="27"/>
      <c r="AG114" s="1"/>
      <c r="AH114" s="1"/>
    </row>
    <row r="115" spans="4:34" x14ac:dyDescent="0.2">
      <c r="D115" s="27"/>
      <c r="E115" s="27"/>
      <c r="F115" s="27"/>
      <c r="G115" s="27"/>
      <c r="H115" s="27"/>
      <c r="AG115" s="1"/>
      <c r="AH115" s="1"/>
    </row>
    <row r="116" spans="4:34" ht="15" x14ac:dyDescent="0.25">
      <c r="D116" s="70"/>
      <c r="E116" s="70"/>
      <c r="F116" s="27"/>
      <c r="G116" s="27"/>
      <c r="H116" s="27"/>
      <c r="AG116" s="1"/>
      <c r="AH116" s="1"/>
    </row>
    <row r="117" spans="4:34" x14ac:dyDescent="0.2">
      <c r="D117" s="27"/>
      <c r="E117" s="27"/>
      <c r="F117" s="27"/>
      <c r="G117" s="27"/>
      <c r="H117" s="27"/>
      <c r="AG117" s="1"/>
      <c r="AH117" s="1"/>
    </row>
    <row r="118" spans="4:34" x14ac:dyDescent="0.2">
      <c r="D118" s="27"/>
      <c r="E118" s="27"/>
      <c r="F118" s="27"/>
      <c r="G118" s="27"/>
      <c r="AG118" s="1"/>
      <c r="AH118" s="1"/>
    </row>
    <row r="119" spans="4:34" x14ac:dyDescent="0.2">
      <c r="D119" s="27"/>
      <c r="E119" s="27"/>
      <c r="F119" s="27"/>
      <c r="G119" s="27"/>
      <c r="AG119" s="1"/>
      <c r="AH119" s="1"/>
    </row>
    <row r="120" spans="4:34" ht="15" x14ac:dyDescent="0.25">
      <c r="D120" s="27"/>
      <c r="E120" s="27"/>
      <c r="G120" s="27"/>
      <c r="H120" s="70"/>
      <c r="AG120" s="1"/>
      <c r="AH120" s="1"/>
    </row>
    <row r="121" spans="4:34" x14ac:dyDescent="0.2">
      <c r="E121" s="27"/>
      <c r="G121" s="27"/>
      <c r="H121" s="27"/>
      <c r="AG121" s="1"/>
      <c r="AH121" s="1"/>
    </row>
    <row r="122" spans="4:34" ht="15" x14ac:dyDescent="0.25">
      <c r="E122" s="27"/>
      <c r="F122" s="70"/>
      <c r="H122" s="27"/>
      <c r="AG122" s="1"/>
      <c r="AH122" s="1"/>
    </row>
    <row r="123" spans="4:34" ht="15" x14ac:dyDescent="0.25">
      <c r="D123" s="70"/>
      <c r="F123" s="27"/>
      <c r="H123" s="27"/>
      <c r="AG123" s="1"/>
      <c r="AH123" s="1"/>
    </row>
    <row r="124" spans="4:34" ht="15" x14ac:dyDescent="0.25">
      <c r="D124" s="27"/>
      <c r="F124" s="27"/>
      <c r="G124" s="70"/>
      <c r="H124" s="27"/>
      <c r="AG124" s="1"/>
      <c r="AH124" s="1"/>
    </row>
    <row r="125" spans="4:34" ht="15" x14ac:dyDescent="0.25">
      <c r="D125" s="27"/>
      <c r="E125" s="70"/>
      <c r="F125" s="27"/>
      <c r="G125" s="27"/>
      <c r="H125" s="27"/>
      <c r="AG125" s="1"/>
      <c r="AH125" s="1"/>
    </row>
    <row r="126" spans="4:34" x14ac:dyDescent="0.2">
      <c r="D126" s="27"/>
      <c r="E126" s="27"/>
      <c r="F126" s="27"/>
      <c r="G126" s="27"/>
      <c r="H126" s="27"/>
      <c r="AG126" s="1"/>
      <c r="AH126" s="1"/>
    </row>
    <row r="127" spans="4:34" x14ac:dyDescent="0.2">
      <c r="E127" s="27"/>
      <c r="G127" s="27"/>
      <c r="H127" s="27"/>
      <c r="AG127" s="1"/>
      <c r="AH127" s="1"/>
    </row>
    <row r="128" spans="4:34" x14ac:dyDescent="0.2">
      <c r="E128" s="27"/>
      <c r="G128" s="27"/>
      <c r="AG128" s="1"/>
      <c r="AH128" s="1"/>
    </row>
    <row r="129" spans="5:34" x14ac:dyDescent="0.2">
      <c r="AG129" s="1"/>
      <c r="AH129" s="1"/>
    </row>
    <row r="130" spans="5:34" ht="15" x14ac:dyDescent="0.25">
      <c r="H130" s="70"/>
      <c r="AG130" s="1"/>
      <c r="AH130" s="1"/>
    </row>
    <row r="131" spans="5:34" ht="15" x14ac:dyDescent="0.25">
      <c r="E131" s="70"/>
      <c r="G131" s="70"/>
      <c r="H131" s="27"/>
      <c r="AG131" s="1"/>
      <c r="AH131" s="1"/>
    </row>
    <row r="132" spans="5:34" x14ac:dyDescent="0.2">
      <c r="E132" s="27"/>
      <c r="G132" s="27"/>
      <c r="H132" s="27"/>
      <c r="AG132" s="1"/>
      <c r="AH132" s="1"/>
    </row>
    <row r="133" spans="5:34" x14ac:dyDescent="0.2">
      <c r="E133" s="27"/>
      <c r="G133" s="27"/>
      <c r="H133" s="27"/>
      <c r="AG133" s="1"/>
      <c r="AH133" s="1"/>
    </row>
    <row r="134" spans="5:34" x14ac:dyDescent="0.2">
      <c r="E134" s="27"/>
      <c r="G134" s="27"/>
      <c r="H134" s="27"/>
      <c r="AG134" s="1"/>
      <c r="AH134" s="1"/>
    </row>
    <row r="135" spans="5:34" x14ac:dyDescent="0.2">
      <c r="G135" s="27"/>
      <c r="AG135" s="1"/>
      <c r="AH135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5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AwardsJunior">
    <tabColor rgb="FF9BBB59"/>
    <pageSetUpPr fitToPage="1"/>
  </sheetPr>
  <dimension ref="A1:AJ69"/>
  <sheetViews>
    <sheetView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C4" sqref="C4"/>
    </sheetView>
  </sheetViews>
  <sheetFormatPr defaultColWidth="9.140625" defaultRowHeight="12.75" outlineLevelCol="1" x14ac:dyDescent="0.2"/>
  <cols>
    <col min="1" max="2" width="9.140625" style="2"/>
    <col min="3" max="3" width="34.28515625" style="2" customWidth="1"/>
    <col min="4" max="4" width="9.140625" style="2"/>
    <col min="5" max="8" width="8.5703125" style="2" customWidth="1"/>
    <col min="9" max="9" width="12.7109375" style="2" customWidth="1"/>
    <col min="10" max="10" width="10.5703125" style="2" customWidth="1"/>
    <col min="11" max="13" width="10.28515625" style="2" hidden="1" customWidth="1" outlineLevel="1"/>
    <col min="14" max="14" width="16.5703125" style="2" hidden="1" customWidth="1" outlineLevel="1"/>
    <col min="15" max="15" width="10.7109375" style="2" hidden="1" customWidth="1" outlineLevel="1"/>
    <col min="16" max="20" width="10.28515625" style="2" hidden="1" customWidth="1" outlineLevel="1"/>
    <col min="21" max="21" width="17.85546875" style="2" hidden="1" customWidth="1" outlineLevel="1"/>
    <col min="22" max="22" width="10.28515625" style="2" hidden="1" customWidth="1" outlineLevel="1"/>
    <col min="23" max="23" width="24.140625" style="2" hidden="1" customWidth="1" outlineLevel="1"/>
    <col min="24" max="24" width="109" style="2" hidden="1" customWidth="1" outlineLevel="1"/>
    <col min="25" max="25" width="9.140625" style="2" hidden="1" customWidth="1" outlineLevel="1"/>
    <col min="26" max="26" width="38.28515625" style="2" hidden="1" customWidth="1" outlineLevel="1"/>
    <col min="27" max="30" width="9.140625" style="2" hidden="1" customWidth="1" outlineLevel="1"/>
    <col min="31" max="31" width="48.140625" style="2" hidden="1" customWidth="1" outlineLevel="1"/>
    <col min="32" max="35" width="9.140625" style="2" hidden="1" customWidth="1" outlineLevel="1"/>
    <col min="36" max="36" width="9.140625" style="2" collapsed="1"/>
    <col min="37" max="16384" width="9.140625" style="2"/>
  </cols>
  <sheetData>
    <row r="1" spans="1:35" x14ac:dyDescent="0.2">
      <c r="B1" s="26" t="s">
        <v>1197</v>
      </c>
      <c r="H1" s="204" t="s">
        <v>860</v>
      </c>
    </row>
    <row r="2" spans="1:35" x14ac:dyDescent="0.2">
      <c r="B2" s="26" t="s">
        <v>1134</v>
      </c>
      <c r="G2" s="28"/>
      <c r="H2" s="49">
        <v>3</v>
      </c>
      <c r="K2" s="106" t="str">
        <f>IF(COUNT(P4:P56)-SUM(P4:P56)=0,"All OK",IF(COUNT(P4:P56)-SUM(P4:P56)-COUNTIF(E4:E56,"No match")=0,"Some N/A","Queries"))</f>
        <v>Queries</v>
      </c>
      <c r="L2" s="108" t="str">
        <f>IF(SUM(L4:L56)=0,"All OK","Queries")</f>
        <v>All OK</v>
      </c>
      <c r="M2" s="108"/>
      <c r="N2" s="108"/>
      <c r="O2" s="108"/>
      <c r="X2" s="44" t="s">
        <v>1135</v>
      </c>
      <c r="AE2" s="2" t="s">
        <v>863</v>
      </c>
    </row>
    <row r="3" spans="1:35" ht="51" x14ac:dyDescent="0.2">
      <c r="A3" s="1" t="s">
        <v>864</v>
      </c>
      <c r="C3" s="26" t="s">
        <v>865</v>
      </c>
      <c r="D3" s="26" t="s">
        <v>10</v>
      </c>
      <c r="E3" s="26" t="s">
        <v>866</v>
      </c>
      <c r="F3" s="22" t="s">
        <v>340</v>
      </c>
      <c r="G3" s="22" t="s">
        <v>867</v>
      </c>
      <c r="H3" s="22" t="s">
        <v>869</v>
      </c>
      <c r="I3" s="22" t="s">
        <v>337</v>
      </c>
      <c r="J3" s="26"/>
      <c r="K3" s="60" t="s">
        <v>871</v>
      </c>
      <c r="L3" s="60" t="s">
        <v>1136</v>
      </c>
      <c r="M3" s="60" t="s">
        <v>878</v>
      </c>
      <c r="N3" s="60" t="s">
        <v>879</v>
      </c>
      <c r="O3" s="60" t="s">
        <v>880</v>
      </c>
      <c r="P3" s="60" t="s">
        <v>1137</v>
      </c>
      <c r="Q3" s="60" t="s">
        <v>885</v>
      </c>
      <c r="R3" s="60" t="s">
        <v>886</v>
      </c>
      <c r="S3" s="60" t="s">
        <v>868</v>
      </c>
      <c r="T3" s="60" t="s">
        <v>893</v>
      </c>
      <c r="U3" s="60" t="s">
        <v>894</v>
      </c>
      <c r="V3" s="109" t="s">
        <v>895</v>
      </c>
      <c r="W3" s="1" t="s">
        <v>896</v>
      </c>
      <c r="X3" s="1" t="s">
        <v>897</v>
      </c>
      <c r="Y3" s="2" t="s">
        <v>898</v>
      </c>
      <c r="AE3" s="26" t="s">
        <v>865</v>
      </c>
      <c r="AF3" s="26" t="s">
        <v>10</v>
      </c>
      <c r="AG3" s="26" t="s">
        <v>866</v>
      </c>
    </row>
    <row r="4" spans="1:35" x14ac:dyDescent="0.2">
      <c r="A4" s="78"/>
      <c r="B4" s="110" t="s">
        <v>1138</v>
      </c>
      <c r="C4" s="110"/>
      <c r="D4" s="110"/>
      <c r="E4" s="145"/>
      <c r="F4" s="145"/>
      <c r="G4" s="146"/>
      <c r="H4" s="146"/>
      <c r="I4" s="111"/>
      <c r="J4" s="146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3"/>
      <c r="Y4" s="114" t="s">
        <v>1138</v>
      </c>
      <c r="Z4" s="114"/>
      <c r="AA4" s="114"/>
      <c r="AB4" s="150"/>
      <c r="AD4" s="2" t="s">
        <v>1138</v>
      </c>
      <c r="AE4" s="151"/>
      <c r="AF4" s="151"/>
      <c r="AG4" s="152"/>
    </row>
    <row r="5" spans="1:35" x14ac:dyDescent="0.2">
      <c r="A5" s="2" t="s">
        <v>1063</v>
      </c>
      <c r="B5" s="3">
        <v>1</v>
      </c>
      <c r="C5" s="153" t="s">
        <v>1008</v>
      </c>
      <c r="D5" s="153" t="s">
        <v>1010</v>
      </c>
      <c r="E5" s="205">
        <v>75</v>
      </c>
      <c r="F5" s="153">
        <v>4</v>
      </c>
      <c r="G5" s="206">
        <v>0</v>
      </c>
      <c r="H5" s="118" t="str">
        <f>IF(AND(F5&gt;=H$2,C5&lt;&gt;"No match"),"OK","NO")</f>
        <v>OK</v>
      </c>
      <c r="I5" s="157">
        <v>75.027749999999997</v>
      </c>
      <c r="J5" s="171"/>
      <c r="K5" s="121" t="str">
        <f>IF(C5="No match","N/A",IF(P5=1,"OK",IF(X5="No qualifing runner","No prev","No")))</f>
        <v>OK</v>
      </c>
      <c r="L5" s="159">
        <v>0</v>
      </c>
      <c r="M5" s="160">
        <v>0</v>
      </c>
      <c r="N5" s="161">
        <v>0</v>
      </c>
      <c r="O5" s="160">
        <v>0</v>
      </c>
      <c r="P5" s="162">
        <v>1</v>
      </c>
      <c r="Q5" s="124">
        <f>IF(C5="No match","N/A",E5-R5)</f>
        <v>-2.5749999999788997E-3</v>
      </c>
      <c r="R5" s="156">
        <v>75.002574999999979</v>
      </c>
      <c r="S5" s="156">
        <v>4</v>
      </c>
      <c r="T5" s="127" t="b">
        <f>IF(ISBLANK(AE5),"N/A",C5=AE5)</f>
        <v>1</v>
      </c>
      <c r="U5" s="128"/>
      <c r="V5" s="129" t="b">
        <f t="shared" ref="V5:V8" si="0">IF(ISBLANK(W5),"N/A",C5=W5)</f>
        <v>1</v>
      </c>
      <c r="W5" s="130" t="s">
        <v>1008</v>
      </c>
      <c r="X5" s="113" t="s">
        <v>1008</v>
      </c>
      <c r="Y5" s="131">
        <v>1</v>
      </c>
      <c r="Z5" s="131" t="s">
        <v>1090</v>
      </c>
      <c r="AA5" s="131" t="s">
        <v>19</v>
      </c>
      <c r="AB5" s="132">
        <v>74</v>
      </c>
      <c r="AD5" s="2">
        <v>1</v>
      </c>
      <c r="AE5" s="133" t="s">
        <v>1008</v>
      </c>
      <c r="AF5" s="133" t="s">
        <v>1010</v>
      </c>
      <c r="AG5" s="134">
        <v>75</v>
      </c>
      <c r="AH5" s="2">
        <v>4</v>
      </c>
    </row>
    <row r="6" spans="1:35" x14ac:dyDescent="0.2">
      <c r="A6" s="2" t="s">
        <v>1064</v>
      </c>
      <c r="B6" s="3">
        <f>IF(AND(G6="Joint",G5="Joint"),B5,2)</f>
        <v>2</v>
      </c>
      <c r="C6" s="153" t="s">
        <v>1011</v>
      </c>
      <c r="D6" s="153" t="s">
        <v>56</v>
      </c>
      <c r="E6" s="205">
        <v>72</v>
      </c>
      <c r="F6" s="153">
        <v>5</v>
      </c>
      <c r="G6" s="206">
        <v>0</v>
      </c>
      <c r="H6" s="118" t="str">
        <f t="shared" ref="H6:H8" si="1">IF(AND(F6&gt;=H$2,C6&lt;&gt;"No match"),"OK","NO")</f>
        <v>OK</v>
      </c>
      <c r="I6" s="157">
        <v>72.02664</v>
      </c>
      <c r="J6" s="171"/>
      <c r="K6" s="121" t="str">
        <f>IF(C6="No match","N/A",IF(P6=1,"OK",IF(X6="No qualifing runner","No prev","No")))</f>
        <v>OK</v>
      </c>
      <c r="L6" s="159">
        <v>0</v>
      </c>
      <c r="M6" s="160">
        <v>0</v>
      </c>
      <c r="N6" s="161">
        <v>0</v>
      </c>
      <c r="O6" s="160">
        <v>0</v>
      </c>
      <c r="P6" s="162">
        <v>1</v>
      </c>
      <c r="Q6" s="124">
        <f>IF(C6="No match","N/A",E6-R6)</f>
        <v>0.97364699999999971</v>
      </c>
      <c r="R6" s="156">
        <v>71.026353</v>
      </c>
      <c r="S6" s="156">
        <v>5</v>
      </c>
      <c r="T6" s="127" t="b">
        <f t="shared" ref="T6:T8" si="2">IF(ISBLANK(AE6),"N/A",C6=AE6)</f>
        <v>1</v>
      </c>
      <c r="U6" s="128"/>
      <c r="V6" s="129" t="b">
        <f t="shared" si="0"/>
        <v>1</v>
      </c>
      <c r="W6" s="130" t="s">
        <v>1011</v>
      </c>
      <c r="X6" s="113" t="s">
        <v>1139</v>
      </c>
      <c r="Y6" s="131">
        <v>2</v>
      </c>
      <c r="Z6" s="131" t="s">
        <v>1140</v>
      </c>
      <c r="AA6" s="131" t="s">
        <v>1010</v>
      </c>
      <c r="AB6" s="132">
        <v>73</v>
      </c>
      <c r="AD6" s="2">
        <v>2</v>
      </c>
      <c r="AE6" s="133" t="s">
        <v>1011</v>
      </c>
      <c r="AF6" s="133" t="s">
        <v>56</v>
      </c>
      <c r="AG6" s="134">
        <v>72</v>
      </c>
      <c r="AH6" s="2">
        <v>5</v>
      </c>
    </row>
    <row r="7" spans="1:35" x14ac:dyDescent="0.2">
      <c r="A7" s="2" t="s">
        <v>1065</v>
      </c>
      <c r="B7" s="3">
        <f>IF(AND(G7="Joint",G6="Joint"),B6,3)</f>
        <v>3</v>
      </c>
      <c r="C7" s="153" t="s">
        <v>1012</v>
      </c>
      <c r="D7" s="153" t="s">
        <v>19</v>
      </c>
      <c r="E7" s="153">
        <v>71</v>
      </c>
      <c r="F7" s="153">
        <v>4</v>
      </c>
      <c r="G7" s="206">
        <v>0</v>
      </c>
      <c r="H7" s="118" t="str">
        <f t="shared" si="1"/>
        <v>OK</v>
      </c>
      <c r="I7" s="157">
        <v>71.027529999999999</v>
      </c>
      <c r="J7" s="171"/>
      <c r="K7" s="121" t="str">
        <f>IF(C7="No match","N/A",IF(P7=1,"OK",IF(X7="No qualifing runner","No prev","No")))</f>
        <v>OK</v>
      </c>
      <c r="L7" s="159">
        <v>0</v>
      </c>
      <c r="M7" s="160">
        <v>0</v>
      </c>
      <c r="N7" s="161">
        <v>0</v>
      </c>
      <c r="O7" s="160">
        <v>0</v>
      </c>
      <c r="P7" s="162">
        <v>1</v>
      </c>
      <c r="Q7" s="124">
        <f>IF(C7="No match","N/A",E7-R7)</f>
        <v>2.9728999999999814</v>
      </c>
      <c r="R7" s="156">
        <v>68.027100000000019</v>
      </c>
      <c r="S7" s="156">
        <v>4</v>
      </c>
      <c r="T7" s="127" t="b">
        <f t="shared" si="2"/>
        <v>1</v>
      </c>
      <c r="U7" s="128"/>
      <c r="V7" s="129" t="b">
        <f t="shared" si="0"/>
        <v>1</v>
      </c>
      <c r="W7" s="130" t="s">
        <v>1012</v>
      </c>
      <c r="X7" s="113" t="s">
        <v>1141</v>
      </c>
      <c r="Y7" s="131">
        <v>3</v>
      </c>
      <c r="Z7" s="131" t="s">
        <v>1142</v>
      </c>
      <c r="AA7" s="131" t="s">
        <v>161</v>
      </c>
      <c r="AB7" s="132">
        <v>70</v>
      </c>
      <c r="AD7" s="2">
        <v>3</v>
      </c>
      <c r="AE7" s="133" t="s">
        <v>1012</v>
      </c>
      <c r="AF7" s="133" t="s">
        <v>19</v>
      </c>
      <c r="AG7" s="134">
        <v>71</v>
      </c>
      <c r="AH7" s="2">
        <v>4</v>
      </c>
    </row>
    <row r="8" spans="1:35" x14ac:dyDescent="0.2">
      <c r="A8" s="1" t="s">
        <v>1066</v>
      </c>
      <c r="B8" s="3">
        <f>IF(AND(G8="Joint",G7="Joint"),B7,4)</f>
        <v>4</v>
      </c>
      <c r="C8" s="153" t="s">
        <v>1013</v>
      </c>
      <c r="D8" s="153" t="s">
        <v>19</v>
      </c>
      <c r="E8" s="153">
        <v>67</v>
      </c>
      <c r="F8" s="153">
        <v>5</v>
      </c>
      <c r="G8" s="206">
        <v>0</v>
      </c>
      <c r="H8" s="118" t="str">
        <f t="shared" si="1"/>
        <v>OK</v>
      </c>
      <c r="I8" s="157">
        <v>67.025419999999997</v>
      </c>
      <c r="J8" s="171"/>
      <c r="K8" s="123"/>
      <c r="L8" s="159">
        <v>0</v>
      </c>
      <c r="M8" s="160">
        <v>0</v>
      </c>
      <c r="N8" s="161">
        <v>0</v>
      </c>
      <c r="O8" s="160">
        <v>0</v>
      </c>
      <c r="P8" s="162">
        <v>0</v>
      </c>
      <c r="Q8" s="124">
        <f>IF(C8="No match","N/A",E8-R8)</f>
        <v>-2.4940999999998326E-2</v>
      </c>
      <c r="R8" s="156">
        <v>67.024940999999998</v>
      </c>
      <c r="S8" s="156">
        <v>5</v>
      </c>
      <c r="T8" s="127" t="str">
        <f t="shared" si="2"/>
        <v>N/A</v>
      </c>
      <c r="U8" s="128"/>
      <c r="V8" s="129" t="str">
        <f t="shared" si="0"/>
        <v>N/A</v>
      </c>
      <c r="W8" s="130"/>
      <c r="X8" s="113"/>
      <c r="Y8" s="135"/>
      <c r="Z8" s="135"/>
      <c r="AA8" s="135"/>
      <c r="AB8" s="136"/>
      <c r="AE8" s="137"/>
      <c r="AF8" s="137"/>
      <c r="AG8" s="138"/>
    </row>
    <row r="9" spans="1:35" x14ac:dyDescent="0.2">
      <c r="I9" s="139"/>
      <c r="K9" s="130"/>
      <c r="L9" s="130"/>
      <c r="M9" s="130"/>
      <c r="N9" s="130"/>
      <c r="O9" s="130"/>
      <c r="P9" s="130"/>
      <c r="Q9" s="129"/>
      <c r="R9" s="130"/>
      <c r="S9" s="130"/>
      <c r="T9" s="129"/>
      <c r="U9" s="130"/>
      <c r="V9" s="130"/>
      <c r="W9" s="130"/>
      <c r="X9" s="113"/>
      <c r="Y9" s="143"/>
      <c r="Z9" s="143"/>
      <c r="AA9" s="143"/>
      <c r="AB9" s="144"/>
      <c r="AE9" s="113"/>
      <c r="AF9" s="113"/>
      <c r="AG9" s="130"/>
    </row>
    <row r="10" spans="1:35" x14ac:dyDescent="0.2">
      <c r="A10" s="78"/>
      <c r="B10" s="110" t="s">
        <v>1143</v>
      </c>
      <c r="C10" s="110"/>
      <c r="D10" s="110"/>
      <c r="E10" s="110"/>
      <c r="F10" s="110"/>
      <c r="G10" s="111"/>
      <c r="H10" s="111"/>
      <c r="I10" s="146"/>
      <c r="J10" s="111"/>
      <c r="K10" s="112"/>
      <c r="L10" s="112"/>
      <c r="M10" s="112"/>
      <c r="N10" s="112"/>
      <c r="O10" s="112"/>
      <c r="P10" s="112"/>
      <c r="Q10" s="207"/>
      <c r="R10" s="112"/>
      <c r="S10" s="112"/>
      <c r="T10" s="207"/>
      <c r="U10" s="112"/>
      <c r="V10" s="130"/>
      <c r="W10" s="112"/>
      <c r="X10" s="113"/>
      <c r="Y10" s="114" t="s">
        <v>1143</v>
      </c>
      <c r="Z10" s="114"/>
      <c r="AA10" s="114"/>
      <c r="AB10" s="150"/>
      <c r="AD10" s="2" t="s">
        <v>1143</v>
      </c>
      <c r="AE10" s="151"/>
      <c r="AF10" s="151"/>
      <c r="AG10" s="152"/>
    </row>
    <row r="11" spans="1:35" x14ac:dyDescent="0.2">
      <c r="A11" s="2" t="s">
        <v>1077</v>
      </c>
      <c r="B11" s="3">
        <v>1</v>
      </c>
      <c r="C11" s="153" t="s">
        <v>1018</v>
      </c>
      <c r="D11" s="153" t="s">
        <v>19</v>
      </c>
      <c r="E11" s="153">
        <v>75</v>
      </c>
      <c r="F11" s="153">
        <v>5</v>
      </c>
      <c r="G11" s="206">
        <v>0</v>
      </c>
      <c r="H11" s="118" t="str">
        <f>IF(AND(F11&gt;=H$2,C11&lt;&gt;"No match"),"OK","NO")</f>
        <v>OK</v>
      </c>
      <c r="I11" s="157">
        <v>75.027749999999997</v>
      </c>
      <c r="J11" s="171"/>
      <c r="K11" s="121" t="str">
        <f>IF(C11="No match","N/A",IF(P11=1,"OK",IF(X11="No qualifing runner","No prev","No")))</f>
        <v>OK</v>
      </c>
      <c r="L11" s="159">
        <v>0</v>
      </c>
      <c r="M11" s="160">
        <v>0</v>
      </c>
      <c r="N11" s="161">
        <v>0</v>
      </c>
      <c r="O11" s="160">
        <v>0</v>
      </c>
      <c r="P11" s="162">
        <v>1</v>
      </c>
      <c r="Q11" s="124">
        <f>IF(C11="No match","N/A",E11-R11)</f>
        <v>-2.5574999999989245E-2</v>
      </c>
      <c r="R11" s="156">
        <v>75.025574999999989</v>
      </c>
      <c r="S11" s="156">
        <v>5</v>
      </c>
      <c r="T11" s="127" t="b">
        <f>IF(ISBLANK(AE11),"N/A",C11=AE11)</f>
        <v>1</v>
      </c>
      <c r="U11" s="128"/>
      <c r="V11" s="129" t="b">
        <f t="shared" ref="V11:V14" si="3">IF(ISBLANK(W11),"N/A",C11=W11)</f>
        <v>1</v>
      </c>
      <c r="W11" s="130" t="s">
        <v>1018</v>
      </c>
      <c r="X11" s="113" t="s">
        <v>1018</v>
      </c>
      <c r="Y11" s="131">
        <v>1</v>
      </c>
      <c r="Z11" s="131" t="s">
        <v>1144</v>
      </c>
      <c r="AA11" s="131" t="s">
        <v>1010</v>
      </c>
      <c r="AB11" s="132">
        <v>75</v>
      </c>
      <c r="AD11" s="2">
        <v>1</v>
      </c>
      <c r="AE11" s="133" t="s">
        <v>1018</v>
      </c>
      <c r="AF11" s="133" t="s">
        <v>19</v>
      </c>
      <c r="AG11" s="134">
        <v>75</v>
      </c>
      <c r="AH11" s="2">
        <v>4</v>
      </c>
      <c r="AI11" s="1"/>
    </row>
    <row r="12" spans="1:35" x14ac:dyDescent="0.2">
      <c r="A12" s="2" t="s">
        <v>1078</v>
      </c>
      <c r="B12" s="3">
        <f>IF(AND(G12="Joint",G11="Joint"),B11,2)</f>
        <v>2</v>
      </c>
      <c r="C12" s="153" t="s">
        <v>1020</v>
      </c>
      <c r="D12" s="153" t="s">
        <v>56</v>
      </c>
      <c r="E12" s="153">
        <v>72</v>
      </c>
      <c r="F12" s="153">
        <v>5</v>
      </c>
      <c r="G12" s="206">
        <v>0</v>
      </c>
      <c r="H12" s="118" t="str">
        <f t="shared" ref="H12:H14" si="4">IF(AND(F12&gt;=H$2,C12&lt;&gt;"No match"),"OK","NO")</f>
        <v>OK</v>
      </c>
      <c r="I12" s="157">
        <v>72.02664</v>
      </c>
      <c r="J12" s="171"/>
      <c r="K12" s="121" t="str">
        <f>IF(C12="No match","N/A",IF(P12=1,"OK",IF(X12="No qualifing runner","No prev","No")))</f>
        <v>OK</v>
      </c>
      <c r="L12" s="159">
        <v>0</v>
      </c>
      <c r="M12" s="160">
        <v>0</v>
      </c>
      <c r="N12" s="161">
        <v>0</v>
      </c>
      <c r="O12" s="160">
        <v>0</v>
      </c>
      <c r="P12" s="162">
        <v>1</v>
      </c>
      <c r="Q12" s="124">
        <f>IF(C12="No match","N/A",E12-R12)</f>
        <v>-2.4363999999991393E-2</v>
      </c>
      <c r="R12" s="156">
        <v>72.024363999999991</v>
      </c>
      <c r="S12" s="156">
        <v>5</v>
      </c>
      <c r="T12" s="127" t="b">
        <f t="shared" ref="T12:T14" si="5">IF(ISBLANK(AE12),"N/A",C12=AE12)</f>
        <v>1</v>
      </c>
      <c r="U12" s="128"/>
      <c r="V12" s="129" t="b">
        <f t="shared" si="3"/>
        <v>1</v>
      </c>
      <c r="W12" s="130" t="s">
        <v>1020</v>
      </c>
      <c r="X12" s="113" t="s">
        <v>1020</v>
      </c>
      <c r="Y12" s="131">
        <v>2</v>
      </c>
      <c r="Z12" s="131" t="s">
        <v>1101</v>
      </c>
      <c r="AA12" s="131" t="s">
        <v>19</v>
      </c>
      <c r="AB12" s="132">
        <v>72</v>
      </c>
      <c r="AD12" s="2">
        <v>2</v>
      </c>
      <c r="AE12" s="133" t="s">
        <v>1020</v>
      </c>
      <c r="AF12" s="133" t="s">
        <v>56</v>
      </c>
      <c r="AG12" s="134">
        <v>72</v>
      </c>
      <c r="AH12" s="2">
        <v>5</v>
      </c>
    </row>
    <row r="13" spans="1:35" x14ac:dyDescent="0.2">
      <c r="A13" s="2" t="s">
        <v>1079</v>
      </c>
      <c r="B13" s="3">
        <f>IF(AND(G13="Joint",G12="Joint"),B12,3)</f>
        <v>3</v>
      </c>
      <c r="C13" s="153" t="s">
        <v>1019</v>
      </c>
      <c r="D13" s="153" t="s">
        <v>161</v>
      </c>
      <c r="E13" s="153">
        <v>69</v>
      </c>
      <c r="F13" s="153">
        <v>3</v>
      </c>
      <c r="G13" s="206">
        <v>0</v>
      </c>
      <c r="H13" s="118" t="str">
        <f t="shared" si="4"/>
        <v>OK</v>
      </c>
      <c r="I13" s="157">
        <v>69.026519999999991</v>
      </c>
      <c r="J13" s="171"/>
      <c r="K13" s="121" t="str">
        <f>IF(C13="No match","N/A",IF(P13=1,"OK",IF(X13="No qualifing runner","No prev","No")))</f>
        <v>OK</v>
      </c>
      <c r="L13" s="159">
        <v>0</v>
      </c>
      <c r="M13" s="160">
        <v>0</v>
      </c>
      <c r="N13" s="161">
        <v>0</v>
      </c>
      <c r="O13" s="160">
        <v>0</v>
      </c>
      <c r="P13" s="162">
        <v>1</v>
      </c>
      <c r="Q13" s="124">
        <f>IF(C13="No match","N/A",E13-R13)</f>
        <v>24.002557000000003</v>
      </c>
      <c r="R13" s="156">
        <v>44.997442999999997</v>
      </c>
      <c r="S13" s="156">
        <v>3</v>
      </c>
      <c r="T13" s="127" t="b">
        <f t="shared" si="5"/>
        <v>1</v>
      </c>
      <c r="U13" s="128"/>
      <c r="V13" s="129" t="b">
        <f t="shared" si="3"/>
        <v>0</v>
      </c>
      <c r="W13" s="130" t="s">
        <v>1021</v>
      </c>
      <c r="X13" s="113" t="s">
        <v>1145</v>
      </c>
      <c r="Y13" s="131">
        <v>3</v>
      </c>
      <c r="Z13" s="131" t="s">
        <v>1146</v>
      </c>
      <c r="AA13" s="131" t="s">
        <v>842</v>
      </c>
      <c r="AB13" s="132">
        <v>70</v>
      </c>
      <c r="AD13" s="2">
        <v>3</v>
      </c>
      <c r="AE13" s="133" t="s">
        <v>1019</v>
      </c>
      <c r="AF13" s="133" t="s">
        <v>161</v>
      </c>
      <c r="AG13" s="134">
        <v>70</v>
      </c>
      <c r="AH13" s="2">
        <v>3</v>
      </c>
    </row>
    <row r="14" spans="1:35" x14ac:dyDescent="0.2">
      <c r="A14" s="1" t="s">
        <v>1080</v>
      </c>
      <c r="B14" s="3">
        <f>IF(AND(G14="Joint",G13="Joint"),B13,4)</f>
        <v>4</v>
      </c>
      <c r="C14" s="153" t="s">
        <v>1021</v>
      </c>
      <c r="D14" s="153" t="s">
        <v>42</v>
      </c>
      <c r="E14" s="153">
        <v>68</v>
      </c>
      <c r="F14" s="153">
        <v>5</v>
      </c>
      <c r="G14" s="206">
        <v>0</v>
      </c>
      <c r="H14" s="118" t="str">
        <f t="shared" si="4"/>
        <v>OK</v>
      </c>
      <c r="I14" s="157">
        <v>68.02552</v>
      </c>
      <c r="J14" s="171"/>
      <c r="K14" s="123"/>
      <c r="L14" s="159">
        <v>0</v>
      </c>
      <c r="M14" s="160">
        <v>0</v>
      </c>
      <c r="N14" s="161">
        <v>0</v>
      </c>
      <c r="O14" s="160">
        <v>0</v>
      </c>
      <c r="P14" s="162">
        <v>0</v>
      </c>
      <c r="Q14" s="124">
        <f>IF(C14="No match","N/A",E14-R14)</f>
        <v>-2.2150000000024761E-2</v>
      </c>
      <c r="R14" s="156">
        <v>68.022150000000025</v>
      </c>
      <c r="S14" s="156">
        <v>5</v>
      </c>
      <c r="T14" s="127" t="str">
        <f t="shared" si="5"/>
        <v>N/A</v>
      </c>
      <c r="U14" s="128"/>
      <c r="V14" s="129" t="str">
        <f t="shared" si="3"/>
        <v>N/A</v>
      </c>
      <c r="W14" s="130"/>
      <c r="X14" s="113"/>
      <c r="Y14" s="135"/>
      <c r="Z14" s="135"/>
      <c r="AA14" s="135"/>
      <c r="AB14" s="136"/>
      <c r="AE14" s="137"/>
      <c r="AF14" s="137"/>
      <c r="AG14" s="138"/>
    </row>
    <row r="15" spans="1:35" x14ac:dyDescent="0.2">
      <c r="K15" s="130"/>
      <c r="L15" s="130"/>
      <c r="M15" s="130"/>
      <c r="N15" s="130"/>
      <c r="O15" s="130"/>
      <c r="P15" s="130"/>
      <c r="Q15" s="129"/>
      <c r="R15" s="130"/>
      <c r="S15" s="130"/>
      <c r="T15" s="129"/>
      <c r="U15" s="130"/>
      <c r="V15" s="130"/>
      <c r="W15" s="130"/>
      <c r="X15" s="113"/>
      <c r="Y15" s="143"/>
      <c r="Z15" s="143"/>
      <c r="AA15" s="143"/>
      <c r="AB15" s="144"/>
      <c r="AE15" s="113"/>
      <c r="AF15" s="113"/>
      <c r="AG15" s="130"/>
    </row>
    <row r="16" spans="1:35" x14ac:dyDescent="0.2">
      <c r="A16" s="78"/>
      <c r="B16" s="110" t="s">
        <v>1147</v>
      </c>
      <c r="C16" s="110"/>
      <c r="D16" s="110"/>
      <c r="E16" s="110"/>
      <c r="F16" s="110"/>
      <c r="G16" s="111"/>
      <c r="H16" s="111"/>
      <c r="I16" s="111"/>
      <c r="J16" s="111"/>
      <c r="K16" s="130"/>
      <c r="L16" s="130"/>
      <c r="M16" s="130"/>
      <c r="N16" s="130"/>
      <c r="O16" s="130"/>
      <c r="P16" s="130"/>
      <c r="Q16" s="129"/>
      <c r="R16" s="130"/>
      <c r="S16" s="130"/>
      <c r="T16" s="129"/>
      <c r="U16" s="130"/>
      <c r="V16" s="112"/>
      <c r="W16" s="130"/>
      <c r="X16" s="113"/>
      <c r="Y16" s="114" t="s">
        <v>1147</v>
      </c>
      <c r="Z16" s="114"/>
      <c r="AA16" s="114"/>
      <c r="AB16" s="150"/>
      <c r="AD16" s="1" t="s">
        <v>1147</v>
      </c>
      <c r="AE16" s="151"/>
      <c r="AF16" s="151"/>
      <c r="AG16" s="152"/>
    </row>
    <row r="17" spans="1:34" x14ac:dyDescent="0.2">
      <c r="A17" s="2" t="s">
        <v>1087</v>
      </c>
      <c r="B17" s="3">
        <v>1</v>
      </c>
      <c r="C17" s="153" t="s">
        <v>1024</v>
      </c>
      <c r="D17" s="153" t="s">
        <v>161</v>
      </c>
      <c r="E17" s="153">
        <v>60</v>
      </c>
      <c r="F17" s="153">
        <v>5</v>
      </c>
      <c r="G17" s="206">
        <v>0</v>
      </c>
      <c r="H17" s="118" t="str">
        <f>IF(AND(F17&gt;=H$2,C17&lt;&gt;"No match"),"OK","NO")</f>
        <v>OK</v>
      </c>
      <c r="I17" s="157">
        <v>60.022199999999991</v>
      </c>
      <c r="J17" s="171"/>
      <c r="K17" s="121" t="str">
        <f>IF(C17="No match","N/A",IF(P17=1,"OK",IF(X17="No qualifing runner","No prev","No")))</f>
        <v>OK</v>
      </c>
      <c r="L17" s="159">
        <v>0</v>
      </c>
      <c r="M17" s="160">
        <v>0</v>
      </c>
      <c r="N17" s="161">
        <v>0</v>
      </c>
      <c r="O17" s="160">
        <v>0</v>
      </c>
      <c r="P17" s="162">
        <v>1</v>
      </c>
      <c r="Q17" s="124">
        <f>IF(C17="No match","N/A",E17-R17)</f>
        <v>-1.8520000000002312E-2</v>
      </c>
      <c r="R17" s="156">
        <v>60.018520000000002</v>
      </c>
      <c r="S17" s="156">
        <v>5</v>
      </c>
      <c r="T17" s="127" t="b">
        <f>IF(ISBLANK(AE17),"N/A",C17=AE17)</f>
        <v>1</v>
      </c>
      <c r="U17" s="128"/>
      <c r="V17" s="129" t="b">
        <f t="shared" ref="V17:V20" si="6">IF(ISBLANK(W17),"N/A",C17=W17)</f>
        <v>1</v>
      </c>
      <c r="W17" s="130" t="s">
        <v>1024</v>
      </c>
      <c r="X17" s="113" t="s">
        <v>1024</v>
      </c>
      <c r="Y17" s="131">
        <v>1</v>
      </c>
      <c r="Z17" s="131" t="s">
        <v>1148</v>
      </c>
      <c r="AA17" s="131" t="s">
        <v>56</v>
      </c>
      <c r="AB17" s="132">
        <v>60</v>
      </c>
      <c r="AD17" s="2">
        <v>1</v>
      </c>
      <c r="AE17" s="133" t="s">
        <v>1024</v>
      </c>
      <c r="AF17" s="133" t="s">
        <v>161</v>
      </c>
      <c r="AG17" s="134">
        <v>60</v>
      </c>
      <c r="AH17" s="2">
        <v>5</v>
      </c>
    </row>
    <row r="18" spans="1:34" x14ac:dyDescent="0.2">
      <c r="A18" s="2" t="s">
        <v>1088</v>
      </c>
      <c r="B18" s="3">
        <f>IF(AND(G18="Joint",G17="Joint"),B17,2)</f>
        <v>2</v>
      </c>
      <c r="C18" s="153" t="s">
        <v>1025</v>
      </c>
      <c r="D18" s="153" t="s">
        <v>19</v>
      </c>
      <c r="E18" s="153">
        <v>57</v>
      </c>
      <c r="F18" s="153">
        <v>5</v>
      </c>
      <c r="G18" s="206">
        <v>0</v>
      </c>
      <c r="H18" s="118" t="str">
        <f t="shared" ref="H18:H20" si="7">IF(AND(F18&gt;=H$2,C18&lt;&gt;"No match"),"OK","NO")</f>
        <v>OK</v>
      </c>
      <c r="I18" s="157">
        <v>57.021090000000001</v>
      </c>
      <c r="J18" s="171"/>
      <c r="K18" s="121" t="str">
        <f>IF(C18="No match","N/A",IF(P18=1,"OK",IF(X18="No qualifing runner","No prev","No")))</f>
        <v>OK</v>
      </c>
      <c r="L18" s="159">
        <v>0</v>
      </c>
      <c r="M18" s="160">
        <v>0</v>
      </c>
      <c r="N18" s="161">
        <v>0</v>
      </c>
      <c r="O18" s="160">
        <v>0</v>
      </c>
      <c r="P18" s="162">
        <v>1</v>
      </c>
      <c r="Q18" s="124">
        <f>IF(C18="No match","N/A",E18-R18)</f>
        <v>0.98271100000000189</v>
      </c>
      <c r="R18" s="156">
        <v>56.017288999999998</v>
      </c>
      <c r="S18" s="156">
        <v>5</v>
      </c>
      <c r="T18" s="127" t="b">
        <f t="shared" ref="T18:T20" si="8">IF(ISBLANK(AE18),"N/A",C18=AE18)</f>
        <v>1</v>
      </c>
      <c r="U18" s="128"/>
      <c r="V18" s="129" t="b">
        <f t="shared" si="6"/>
        <v>1</v>
      </c>
      <c r="W18" s="130" t="s">
        <v>1025</v>
      </c>
      <c r="X18" s="113" t="s">
        <v>1149</v>
      </c>
      <c r="Y18" s="131">
        <v>2</v>
      </c>
      <c r="Z18" s="131" t="s">
        <v>1150</v>
      </c>
      <c r="AA18" s="131" t="s">
        <v>56</v>
      </c>
      <c r="AB18" s="132">
        <v>57</v>
      </c>
      <c r="AD18" s="2">
        <v>2</v>
      </c>
      <c r="AE18" s="133" t="s">
        <v>1025</v>
      </c>
      <c r="AF18" s="133" t="s">
        <v>19</v>
      </c>
      <c r="AG18" s="134">
        <v>57</v>
      </c>
      <c r="AH18" s="2">
        <v>5</v>
      </c>
    </row>
    <row r="19" spans="1:34" x14ac:dyDescent="0.2">
      <c r="A19" s="2" t="s">
        <v>1089</v>
      </c>
      <c r="B19" s="3">
        <f>IF(AND(G19="Joint",G18="Joint"),B18,3)</f>
        <v>3</v>
      </c>
      <c r="C19" s="153" t="s">
        <v>1026</v>
      </c>
      <c r="D19" s="153" t="s">
        <v>161</v>
      </c>
      <c r="E19" s="153">
        <v>55</v>
      </c>
      <c r="F19" s="153">
        <v>4</v>
      </c>
      <c r="G19" s="206">
        <v>0</v>
      </c>
      <c r="H19" s="118" t="str">
        <f t="shared" si="7"/>
        <v>OK</v>
      </c>
      <c r="I19" s="157">
        <v>55.020979999999994</v>
      </c>
      <c r="J19" s="171"/>
      <c r="K19" s="121" t="str">
        <f>IF(C19="No match","N/A",IF(P19=1,"OK",IF(X19="No qualifing runner","No prev","No")))</f>
        <v>OK</v>
      </c>
      <c r="L19" s="159">
        <v>0</v>
      </c>
      <c r="M19" s="160">
        <v>0</v>
      </c>
      <c r="N19" s="161">
        <v>0</v>
      </c>
      <c r="O19" s="160">
        <v>0</v>
      </c>
      <c r="P19" s="162">
        <v>1</v>
      </c>
      <c r="Q19" s="124">
        <f>IF(C19="No match","N/A",E19-R19)</f>
        <v>1.001891999999998</v>
      </c>
      <c r="R19" s="156">
        <v>53.998108000000002</v>
      </c>
      <c r="S19" s="156">
        <v>4</v>
      </c>
      <c r="T19" s="127" t="b">
        <f t="shared" si="8"/>
        <v>1</v>
      </c>
      <c r="U19" s="128"/>
      <c r="V19" s="129" t="b">
        <f t="shared" si="6"/>
        <v>1</v>
      </c>
      <c r="W19" s="130" t="s">
        <v>1026</v>
      </c>
      <c r="X19" s="113" t="s">
        <v>1149</v>
      </c>
      <c r="Y19" s="131">
        <v>3</v>
      </c>
      <c r="Z19" s="131" t="s">
        <v>1151</v>
      </c>
      <c r="AA19" s="131" t="s">
        <v>161</v>
      </c>
      <c r="AB19" s="132">
        <v>56</v>
      </c>
      <c r="AD19" s="2">
        <v>3</v>
      </c>
      <c r="AE19" s="133" t="s">
        <v>1026</v>
      </c>
      <c r="AF19" s="133" t="s">
        <v>161</v>
      </c>
      <c r="AG19" s="134">
        <v>55</v>
      </c>
      <c r="AH19" s="2">
        <v>4</v>
      </c>
    </row>
    <row r="20" spans="1:34" x14ac:dyDescent="0.2">
      <c r="A20" s="1" t="s">
        <v>1091</v>
      </c>
      <c r="B20" s="3">
        <f>IF(AND(G20="Joint",G19="Joint"),B19,4)</f>
        <v>4</v>
      </c>
      <c r="C20" s="153" t="s">
        <v>1090</v>
      </c>
      <c r="D20" s="153" t="s">
        <v>19</v>
      </c>
      <c r="E20" s="153">
        <v>51</v>
      </c>
      <c r="F20" s="153">
        <v>3</v>
      </c>
      <c r="G20" s="206">
        <v>0</v>
      </c>
      <c r="H20" s="118" t="str">
        <f t="shared" si="7"/>
        <v>OK</v>
      </c>
      <c r="I20" s="157">
        <v>51.019860000000001</v>
      </c>
      <c r="J20" s="171"/>
      <c r="K20" s="123"/>
      <c r="L20" s="159">
        <v>0</v>
      </c>
      <c r="M20" s="160">
        <v>0</v>
      </c>
      <c r="N20" s="161">
        <v>0</v>
      </c>
      <c r="O20" s="160">
        <v>0</v>
      </c>
      <c r="P20" s="162">
        <v>0</v>
      </c>
      <c r="Q20" s="124">
        <f>IF(C20="No match","N/A",E20-R20)</f>
        <v>-1.5717000000002201E-2</v>
      </c>
      <c r="R20" s="156">
        <v>51.015717000000002</v>
      </c>
      <c r="S20" s="156">
        <v>3</v>
      </c>
      <c r="T20" s="127" t="str">
        <f t="shared" si="8"/>
        <v>N/A</v>
      </c>
      <c r="U20" s="128"/>
      <c r="V20" s="129" t="str">
        <f t="shared" si="6"/>
        <v>N/A</v>
      </c>
      <c r="W20" s="130"/>
      <c r="X20" s="113"/>
      <c r="Y20" s="143"/>
      <c r="Z20" s="143"/>
      <c r="AA20" s="143"/>
      <c r="AB20" s="144"/>
      <c r="AE20" s="113"/>
      <c r="AF20" s="113"/>
      <c r="AG20" s="130"/>
    </row>
    <row r="21" spans="1:34" x14ac:dyDescent="0.2">
      <c r="K21" s="130"/>
      <c r="L21" s="130"/>
      <c r="M21" s="130"/>
      <c r="N21" s="130"/>
      <c r="O21" s="130"/>
      <c r="P21" s="130"/>
      <c r="Q21" s="129"/>
      <c r="R21" s="130"/>
      <c r="S21" s="130"/>
      <c r="T21" s="129"/>
      <c r="U21" s="130"/>
      <c r="V21" s="130"/>
      <c r="W21" s="130"/>
      <c r="X21" s="113"/>
      <c r="Y21" s="143"/>
      <c r="Z21" s="143"/>
      <c r="AA21" s="143"/>
      <c r="AB21" s="144"/>
      <c r="AE21" s="113"/>
      <c r="AF21" s="113"/>
      <c r="AG21" s="130"/>
    </row>
    <row r="22" spans="1:34" x14ac:dyDescent="0.2">
      <c r="A22" s="78"/>
      <c r="B22" s="110" t="s">
        <v>1152</v>
      </c>
      <c r="C22" s="110"/>
      <c r="D22" s="110"/>
      <c r="E22" s="110"/>
      <c r="F22" s="110"/>
      <c r="G22" s="111"/>
      <c r="H22" s="111"/>
      <c r="I22" s="111"/>
      <c r="J22" s="111"/>
      <c r="K22" s="112"/>
      <c r="L22" s="112"/>
      <c r="M22" s="112"/>
      <c r="N22" s="112"/>
      <c r="O22" s="112"/>
      <c r="P22" s="112"/>
      <c r="Q22" s="207"/>
      <c r="R22" s="112"/>
      <c r="S22" s="112"/>
      <c r="T22" s="207"/>
      <c r="U22" s="112"/>
      <c r="V22" s="112"/>
      <c r="W22" s="112"/>
      <c r="X22" s="113"/>
      <c r="Y22" s="114" t="s">
        <v>1152</v>
      </c>
      <c r="Z22" s="114"/>
      <c r="AA22" s="114"/>
      <c r="AB22" s="150"/>
      <c r="AD22" s="2" t="s">
        <v>1152</v>
      </c>
      <c r="AE22" s="151"/>
      <c r="AF22" s="151"/>
      <c r="AG22" s="152"/>
    </row>
    <row r="23" spans="1:34" x14ac:dyDescent="0.2">
      <c r="A23" s="2" t="s">
        <v>1096</v>
      </c>
      <c r="B23" s="3">
        <v>1</v>
      </c>
      <c r="C23" s="153" t="s">
        <v>1032</v>
      </c>
      <c r="D23" s="153" t="s">
        <v>102</v>
      </c>
      <c r="E23" s="153">
        <v>60</v>
      </c>
      <c r="F23" s="153">
        <v>4</v>
      </c>
      <c r="G23" s="206">
        <v>0</v>
      </c>
      <c r="H23" s="118" t="str">
        <f>IF(AND(F23&gt;=H$2,C23&lt;&gt;"No match"),"OK","NO")</f>
        <v>OK</v>
      </c>
      <c r="I23" s="157">
        <v>60.022199999999991</v>
      </c>
      <c r="J23" s="171"/>
      <c r="K23" s="121" t="str">
        <f>IF(C23="No match","N/A",IF(P23=1,"OK",IF(X23="No qualifing runner","No prev","No")))</f>
        <v>OK</v>
      </c>
      <c r="L23" s="159">
        <v>0</v>
      </c>
      <c r="M23" s="160">
        <v>0</v>
      </c>
      <c r="N23" s="161">
        <v>0</v>
      </c>
      <c r="O23" s="160">
        <v>0</v>
      </c>
      <c r="P23" s="162">
        <v>1</v>
      </c>
      <c r="Q23" s="124">
        <f>IF(C23="No match","N/A",E23-R23)</f>
        <v>0.98308099999999143</v>
      </c>
      <c r="R23" s="156">
        <v>59.016919000000009</v>
      </c>
      <c r="S23" s="156">
        <v>4</v>
      </c>
      <c r="T23" s="127" t="b">
        <f>IF(ISBLANK(AE23),"N/A",C23=AE23)</f>
        <v>1</v>
      </c>
      <c r="U23" s="128"/>
      <c r="V23" s="129" t="b">
        <f t="shared" ref="V23:V26" si="9">IF(ISBLANK(W23),"N/A",C23=W23)</f>
        <v>1</v>
      </c>
      <c r="W23" s="130" t="s">
        <v>1032</v>
      </c>
      <c r="X23" s="113" t="s">
        <v>1032</v>
      </c>
      <c r="Y23" s="131">
        <v>1</v>
      </c>
      <c r="Z23" s="131" t="s">
        <v>1153</v>
      </c>
      <c r="AA23" s="131" t="s">
        <v>56</v>
      </c>
      <c r="AB23" s="132">
        <v>59</v>
      </c>
      <c r="AD23" s="2">
        <v>1</v>
      </c>
      <c r="AE23" s="133" t="s">
        <v>1032</v>
      </c>
      <c r="AF23" s="133" t="s">
        <v>102</v>
      </c>
      <c r="AG23" s="134">
        <v>60</v>
      </c>
      <c r="AH23" s="2">
        <v>4</v>
      </c>
    </row>
    <row r="24" spans="1:34" x14ac:dyDescent="0.2">
      <c r="A24" s="2" t="s">
        <v>1097</v>
      </c>
      <c r="B24" s="3">
        <f>IF(AND(G24="Joint",G23="Joint"),B23,2)</f>
        <v>2</v>
      </c>
      <c r="C24" s="153" t="s">
        <v>1033</v>
      </c>
      <c r="D24" s="153" t="s">
        <v>19</v>
      </c>
      <c r="E24" s="153">
        <v>57</v>
      </c>
      <c r="F24" s="153">
        <v>4</v>
      </c>
      <c r="G24" s="206" t="s">
        <v>1002</v>
      </c>
      <c r="H24" s="118" t="str">
        <f t="shared" ref="H24:H26" si="10">IF(AND(F24&gt;=H$2,C24&lt;&gt;"No match"),"OK","NO")</f>
        <v>OK</v>
      </c>
      <c r="I24" s="157">
        <v>57.022079999999995</v>
      </c>
      <c r="J24" s="171"/>
      <c r="K24" s="121" t="str">
        <f>IF(C24="No match","N/A",IF(P24=1,"OK",IF(X24="No qualifing runner","No prev","No")))</f>
        <v>OK</v>
      </c>
      <c r="L24" s="159">
        <v>0</v>
      </c>
      <c r="M24" s="160">
        <v>0</v>
      </c>
      <c r="N24" s="161">
        <v>0</v>
      </c>
      <c r="O24" s="160">
        <v>0</v>
      </c>
      <c r="P24" s="162">
        <v>1</v>
      </c>
      <c r="Q24" s="124">
        <f>IF(C24="No match","N/A",E24-R24)</f>
        <v>0.98547999999999547</v>
      </c>
      <c r="R24" s="156">
        <v>56.014520000000005</v>
      </c>
      <c r="S24" s="156">
        <v>4</v>
      </c>
      <c r="T24" s="127" t="b">
        <f t="shared" ref="T24:T26" si="11">IF(ISBLANK(AE24),"N/A",C24=AE24)</f>
        <v>0</v>
      </c>
      <c r="U24" s="128"/>
      <c r="V24" s="129" t="b">
        <f t="shared" si="9"/>
        <v>0</v>
      </c>
      <c r="W24" s="130" t="s">
        <v>1034</v>
      </c>
      <c r="X24" s="113" t="s">
        <v>1154</v>
      </c>
      <c r="Y24" s="131">
        <v>2</v>
      </c>
      <c r="Z24" s="131" t="s">
        <v>1155</v>
      </c>
      <c r="AA24" s="131" t="s">
        <v>161</v>
      </c>
      <c r="AB24" s="132">
        <v>59</v>
      </c>
      <c r="AD24" s="2">
        <v>2</v>
      </c>
      <c r="AE24" s="133" t="s">
        <v>1034</v>
      </c>
      <c r="AF24" s="133" t="s">
        <v>19</v>
      </c>
      <c r="AG24" s="134">
        <v>57</v>
      </c>
      <c r="AH24" s="2">
        <v>5</v>
      </c>
    </row>
    <row r="25" spans="1:34" x14ac:dyDescent="0.2">
      <c r="A25" s="2" t="s">
        <v>1098</v>
      </c>
      <c r="B25" s="3">
        <f>IF(AND(G25="Joint",G24="Joint"),B24,3)</f>
        <v>2</v>
      </c>
      <c r="C25" s="153" t="s">
        <v>1034</v>
      </c>
      <c r="D25" s="153" t="s">
        <v>19</v>
      </c>
      <c r="E25" s="153">
        <v>57</v>
      </c>
      <c r="F25" s="153">
        <v>5</v>
      </c>
      <c r="G25" s="206" t="s">
        <v>1002</v>
      </c>
      <c r="H25" s="118" t="str">
        <f t="shared" si="10"/>
        <v>OK</v>
      </c>
      <c r="I25" s="157">
        <v>57.021090000000001</v>
      </c>
      <c r="J25" s="171"/>
      <c r="K25" s="121" t="str">
        <f>IF(C25="No match","N/A",IF(P25=1,"OK",IF(X25="No qualifing runner","No prev","No")))</f>
        <v>OK</v>
      </c>
      <c r="L25" s="159">
        <v>0</v>
      </c>
      <c r="M25" s="160">
        <v>0</v>
      </c>
      <c r="N25" s="161">
        <v>0</v>
      </c>
      <c r="O25" s="160">
        <v>0</v>
      </c>
      <c r="P25" s="162">
        <v>1</v>
      </c>
      <c r="Q25" s="124">
        <f>IF(C25="No match","N/A",E25-R25)</f>
        <v>-1.5907999999996036E-2</v>
      </c>
      <c r="R25" s="156">
        <v>57.015907999999996</v>
      </c>
      <c r="S25" s="156">
        <v>5</v>
      </c>
      <c r="T25" s="127" t="b">
        <f t="shared" si="11"/>
        <v>0</v>
      </c>
      <c r="U25" s="128"/>
      <c r="V25" s="129" t="b">
        <f t="shared" si="9"/>
        <v>0</v>
      </c>
      <c r="W25" s="130" t="s">
        <v>1033</v>
      </c>
      <c r="X25" s="113" t="s">
        <v>1156</v>
      </c>
      <c r="Y25" s="131">
        <v>3</v>
      </c>
      <c r="Z25" s="131" t="s">
        <v>1157</v>
      </c>
      <c r="AA25" s="131" t="s">
        <v>49</v>
      </c>
      <c r="AB25" s="132">
        <v>58</v>
      </c>
      <c r="AD25" s="2">
        <v>3</v>
      </c>
      <c r="AE25" s="133" t="s">
        <v>1033</v>
      </c>
      <c r="AF25" s="133" t="s">
        <v>19</v>
      </c>
      <c r="AG25" s="134">
        <v>57</v>
      </c>
      <c r="AH25" s="2">
        <v>4</v>
      </c>
    </row>
    <row r="26" spans="1:34" x14ac:dyDescent="0.2">
      <c r="A26" s="1" t="s">
        <v>1100</v>
      </c>
      <c r="B26" s="3">
        <f>IF(AND(G26="Joint",G25="Joint"),B25,4)</f>
        <v>4</v>
      </c>
      <c r="C26" s="153" t="s">
        <v>1099</v>
      </c>
      <c r="D26" s="153" t="s">
        <v>102</v>
      </c>
      <c r="E26" s="153">
        <v>52</v>
      </c>
      <c r="F26" s="153">
        <v>3</v>
      </c>
      <c r="G26" s="206">
        <v>0</v>
      </c>
      <c r="H26" s="118" t="str">
        <f t="shared" si="10"/>
        <v>OK</v>
      </c>
      <c r="I26" s="157">
        <v>52.021759999999993</v>
      </c>
      <c r="J26" s="171"/>
      <c r="K26" s="123"/>
      <c r="L26" s="159">
        <v>0</v>
      </c>
      <c r="M26" s="160">
        <v>0</v>
      </c>
      <c r="N26" s="161">
        <v>0</v>
      </c>
      <c r="O26" s="160">
        <v>0</v>
      </c>
      <c r="P26" s="162">
        <v>0</v>
      </c>
      <c r="Q26" s="124">
        <f>IF(C26="No match","N/A",E26-R26)</f>
        <v>-1.0716000000002168E-2</v>
      </c>
      <c r="R26" s="156">
        <v>52.010716000000002</v>
      </c>
      <c r="S26" s="156">
        <v>3</v>
      </c>
      <c r="T26" s="127" t="str">
        <f t="shared" si="11"/>
        <v>N/A</v>
      </c>
      <c r="U26" s="128"/>
      <c r="V26" s="129" t="str">
        <f t="shared" si="9"/>
        <v>N/A</v>
      </c>
      <c r="W26" s="130"/>
      <c r="X26" s="113"/>
      <c r="Y26" s="143"/>
      <c r="Z26" s="143"/>
      <c r="AA26" s="143"/>
      <c r="AB26" s="144"/>
      <c r="AE26" s="113"/>
      <c r="AF26" s="113"/>
      <c r="AG26" s="130"/>
    </row>
    <row r="27" spans="1:34" x14ac:dyDescent="0.2">
      <c r="K27" s="130"/>
      <c r="L27" s="130"/>
      <c r="M27" s="130"/>
      <c r="N27" s="130"/>
      <c r="O27" s="130"/>
      <c r="P27" s="130"/>
      <c r="Q27" s="129"/>
      <c r="R27" s="130"/>
      <c r="S27" s="130"/>
      <c r="T27" s="129"/>
      <c r="U27" s="130"/>
      <c r="V27" s="130"/>
      <c r="W27" s="130"/>
      <c r="X27" s="113"/>
      <c r="Y27" s="143"/>
      <c r="Z27" s="143"/>
      <c r="AA27" s="143"/>
      <c r="AB27" s="144"/>
      <c r="AE27" s="113"/>
      <c r="AF27" s="113"/>
      <c r="AG27" s="130"/>
    </row>
    <row r="28" spans="1:34" x14ac:dyDescent="0.2">
      <c r="A28" s="78"/>
      <c r="B28" s="110" t="s">
        <v>1158</v>
      </c>
      <c r="C28" s="110"/>
      <c r="D28" s="110"/>
      <c r="E28" s="110"/>
      <c r="F28" s="110"/>
      <c r="G28" s="111"/>
      <c r="H28" s="111"/>
      <c r="I28" s="111"/>
      <c r="J28" s="111"/>
      <c r="K28" s="130"/>
      <c r="L28" s="130"/>
      <c r="M28" s="130"/>
      <c r="N28" s="130"/>
      <c r="O28" s="130"/>
      <c r="P28" s="130"/>
      <c r="Q28" s="129"/>
      <c r="R28" s="130"/>
      <c r="S28" s="130"/>
      <c r="T28" s="129"/>
      <c r="U28" s="130"/>
      <c r="V28" s="130"/>
      <c r="W28" s="130"/>
      <c r="X28" s="113"/>
      <c r="Y28" s="114" t="s">
        <v>1158</v>
      </c>
      <c r="Z28" s="114"/>
      <c r="AA28" s="114"/>
      <c r="AB28" s="150"/>
      <c r="AD28" s="1" t="s">
        <v>1158</v>
      </c>
      <c r="AE28" s="151"/>
      <c r="AF28" s="151"/>
      <c r="AG28" s="152"/>
    </row>
    <row r="29" spans="1:34" x14ac:dyDescent="0.2">
      <c r="A29" s="2" t="s">
        <v>1110</v>
      </c>
      <c r="B29" s="3">
        <v>1</v>
      </c>
      <c r="C29" s="153" t="s">
        <v>1038</v>
      </c>
      <c r="D29" s="153" t="s">
        <v>161</v>
      </c>
      <c r="E29" s="153">
        <v>44</v>
      </c>
      <c r="F29" s="153">
        <v>4</v>
      </c>
      <c r="G29" s="206">
        <v>0</v>
      </c>
      <c r="H29" s="118" t="str">
        <f>IF(AND(F29&gt;=H$2,C29&lt;&gt;"No match"),"OK","NO")</f>
        <v>OK</v>
      </c>
      <c r="I29" s="157">
        <v>44.016640000000002</v>
      </c>
      <c r="J29" s="171"/>
      <c r="K29" s="121" t="str">
        <f>IF(C29="No match","N/A",IF(P29=1,"OK",IF(X29="No qualifing runner","No prev","No")))</f>
        <v>OK</v>
      </c>
      <c r="L29" s="159">
        <v>0</v>
      </c>
      <c r="M29" s="160">
        <v>0</v>
      </c>
      <c r="N29" s="161">
        <v>0</v>
      </c>
      <c r="O29" s="160">
        <v>0</v>
      </c>
      <c r="P29" s="162">
        <v>1</v>
      </c>
      <c r="Q29" s="124">
        <f>IF(C29="No match","N/A",E29-R29)</f>
        <v>2.0054450000000017</v>
      </c>
      <c r="R29" s="156">
        <v>41.994554999999998</v>
      </c>
      <c r="S29" s="156">
        <v>4</v>
      </c>
      <c r="T29" s="127" t="b">
        <f>IF(ISBLANK(AE29),"N/A",C29=AE29)</f>
        <v>1</v>
      </c>
      <c r="U29" s="128"/>
      <c r="V29" s="129" t="b">
        <f t="shared" ref="V29:V32" si="12">IF(ISBLANK(W29),"N/A",C29=W29)</f>
        <v>1</v>
      </c>
      <c r="W29" s="130" t="s">
        <v>1038</v>
      </c>
      <c r="X29" s="113" t="s">
        <v>1159</v>
      </c>
      <c r="Y29" s="131">
        <v>1</v>
      </c>
      <c r="Z29" s="131" t="s">
        <v>1160</v>
      </c>
      <c r="AA29" s="131" t="s">
        <v>92</v>
      </c>
      <c r="AB29" s="132">
        <v>45</v>
      </c>
      <c r="AD29" s="2">
        <v>1</v>
      </c>
      <c r="AE29" s="133" t="s">
        <v>1038</v>
      </c>
      <c r="AF29" s="133" t="s">
        <v>161</v>
      </c>
      <c r="AG29" s="134">
        <v>44</v>
      </c>
      <c r="AH29" s="2">
        <v>4</v>
      </c>
    </row>
    <row r="30" spans="1:34" x14ac:dyDescent="0.2">
      <c r="A30" s="2" t="s">
        <v>1111</v>
      </c>
      <c r="B30" s="3">
        <f>IF(AND(G30="Joint",G29="Joint"),B29,2)</f>
        <v>2</v>
      </c>
      <c r="C30" s="153" t="s">
        <v>1040</v>
      </c>
      <c r="D30" s="153" t="s">
        <v>49</v>
      </c>
      <c r="E30" s="153">
        <v>40</v>
      </c>
      <c r="F30" s="153">
        <v>4</v>
      </c>
      <c r="G30" s="206">
        <v>0</v>
      </c>
      <c r="H30" s="118" t="str">
        <f t="shared" ref="H30:H32" si="13">IF(AND(F30&gt;=H$2,C30&lt;&gt;"No match"),"OK","NO")</f>
        <v>OK</v>
      </c>
      <c r="I30" s="157">
        <v>40.015430000000002</v>
      </c>
      <c r="J30" s="1"/>
      <c r="K30" s="121" t="str">
        <f>IF(C30="No match","N/A",IF(P30=1,"OK",IF(X30="No qualifing runner","No prev","No")))</f>
        <v>OK</v>
      </c>
      <c r="L30" s="159">
        <v>0</v>
      </c>
      <c r="M30" s="160">
        <v>0</v>
      </c>
      <c r="N30" s="161">
        <v>0</v>
      </c>
      <c r="O30" s="160">
        <v>0</v>
      </c>
      <c r="P30" s="162">
        <v>1</v>
      </c>
      <c r="Q30" s="124">
        <f>IF(C30="No match","N/A",E30-R30)</f>
        <v>1.0056560000000019</v>
      </c>
      <c r="R30" s="156">
        <v>38.994343999999998</v>
      </c>
      <c r="S30" s="156">
        <v>4</v>
      </c>
      <c r="T30" s="127" t="b">
        <f t="shared" ref="T30:T32" si="14">IF(ISBLANK(AE30),"N/A",C30=AE30)</f>
        <v>1</v>
      </c>
      <c r="U30" s="128"/>
      <c r="V30" s="129" t="b">
        <f t="shared" si="12"/>
        <v>1</v>
      </c>
      <c r="W30" s="130" t="s">
        <v>1040</v>
      </c>
      <c r="X30" s="113" t="s">
        <v>1161</v>
      </c>
      <c r="Y30" s="131">
        <v>2</v>
      </c>
      <c r="Z30" s="131" t="s">
        <v>1162</v>
      </c>
      <c r="AA30" s="131" t="s">
        <v>19</v>
      </c>
      <c r="AB30" s="132">
        <v>40</v>
      </c>
      <c r="AD30" s="2">
        <v>2</v>
      </c>
      <c r="AE30" s="133" t="s">
        <v>1040</v>
      </c>
      <c r="AF30" s="133" t="s">
        <v>49</v>
      </c>
      <c r="AG30" s="134">
        <v>40</v>
      </c>
      <c r="AH30" s="2">
        <v>4</v>
      </c>
    </row>
    <row r="31" spans="1:34" x14ac:dyDescent="0.2">
      <c r="A31" s="2" t="s">
        <v>1112</v>
      </c>
      <c r="B31" s="3">
        <f>IF(AND(G31="Joint",G30="Joint"),B30,3)</f>
        <v>3</v>
      </c>
      <c r="C31" s="153" t="s">
        <v>1039</v>
      </c>
      <c r="D31" s="153" t="s">
        <v>24</v>
      </c>
      <c r="E31" s="153">
        <v>38</v>
      </c>
      <c r="F31" s="153">
        <v>3</v>
      </c>
      <c r="G31" s="206" t="s">
        <v>1002</v>
      </c>
      <c r="H31" s="118" t="str">
        <f t="shared" si="13"/>
        <v>OK</v>
      </c>
      <c r="I31" s="157">
        <v>38.015320000000003</v>
      </c>
      <c r="K31" s="121" t="str">
        <f>IF(C31="No match","N/A",IF(P31=1,"OK",IF(X31="No qualifing runner","No prev","No")))</f>
        <v>No</v>
      </c>
      <c r="L31" s="159">
        <v>0</v>
      </c>
      <c r="M31" s="160">
        <v>0</v>
      </c>
      <c r="N31" s="161">
        <v>0</v>
      </c>
      <c r="O31" s="160">
        <v>0</v>
      </c>
      <c r="P31" s="162">
        <v>0</v>
      </c>
      <c r="Q31" s="124">
        <f>IF(C31="No match","N/A",E31-R31)</f>
        <v>13.995280000000001</v>
      </c>
      <c r="R31" s="156">
        <v>24.004719999999999</v>
      </c>
      <c r="S31" s="156">
        <v>3</v>
      </c>
      <c r="T31" s="127" t="b">
        <f t="shared" si="14"/>
        <v>0</v>
      </c>
      <c r="U31" s="128"/>
      <c r="V31" s="129" t="b">
        <f t="shared" si="12"/>
        <v>0</v>
      </c>
      <c r="W31" s="130" t="s">
        <v>1041</v>
      </c>
      <c r="X31" s="113" t="s">
        <v>1161</v>
      </c>
      <c r="Y31" s="131">
        <v>3</v>
      </c>
      <c r="Z31" s="131" t="s">
        <v>1163</v>
      </c>
      <c r="AA31" s="131" t="s">
        <v>102</v>
      </c>
      <c r="AB31" s="132">
        <v>38</v>
      </c>
      <c r="AD31" s="2">
        <v>3</v>
      </c>
      <c r="AE31" s="133" t="s">
        <v>1041</v>
      </c>
      <c r="AF31" s="133" t="s">
        <v>56</v>
      </c>
      <c r="AG31" s="134">
        <v>38</v>
      </c>
      <c r="AH31" s="2">
        <v>5</v>
      </c>
    </row>
    <row r="32" spans="1:34" x14ac:dyDescent="0.2">
      <c r="A32" s="1" t="s">
        <v>1113</v>
      </c>
      <c r="B32" s="3">
        <f>IF(AND(G32="Joint",G31="Joint"),B31,4)</f>
        <v>3</v>
      </c>
      <c r="C32" s="153" t="s">
        <v>1041</v>
      </c>
      <c r="D32" s="153" t="s">
        <v>56</v>
      </c>
      <c r="E32" s="153">
        <v>38</v>
      </c>
      <c r="F32" s="153">
        <v>5</v>
      </c>
      <c r="G32" s="206" t="s">
        <v>1002</v>
      </c>
      <c r="H32" s="118" t="str">
        <f t="shared" si="13"/>
        <v>OK</v>
      </c>
      <c r="I32" s="157">
        <v>38.014420000000001</v>
      </c>
      <c r="J32" s="171"/>
      <c r="K32" s="123"/>
      <c r="L32" s="159">
        <v>0</v>
      </c>
      <c r="M32" s="160">
        <v>0</v>
      </c>
      <c r="N32" s="161">
        <v>0</v>
      </c>
      <c r="O32" s="160">
        <v>0</v>
      </c>
      <c r="P32" s="162">
        <v>0</v>
      </c>
      <c r="Q32" s="124">
        <f>IF(C32="No match","N/A",E32-R32)</f>
        <v>0.99287700000000001</v>
      </c>
      <c r="R32" s="156">
        <v>37.007123</v>
      </c>
      <c r="S32" s="156">
        <v>5</v>
      </c>
      <c r="T32" s="127" t="str">
        <f t="shared" si="14"/>
        <v>N/A</v>
      </c>
      <c r="U32" s="128"/>
      <c r="V32" s="129" t="str">
        <f t="shared" si="12"/>
        <v>N/A</v>
      </c>
      <c r="W32" s="130"/>
      <c r="X32" s="113"/>
      <c r="Y32" s="143"/>
      <c r="Z32" s="143"/>
      <c r="AA32" s="143"/>
      <c r="AB32" s="144"/>
      <c r="AE32" s="113"/>
      <c r="AF32" s="113"/>
      <c r="AG32" s="130"/>
    </row>
    <row r="33" spans="1:34" x14ac:dyDescent="0.2">
      <c r="A33" s="78"/>
      <c r="K33" s="130"/>
      <c r="L33" s="130"/>
      <c r="M33" s="130"/>
      <c r="N33" s="130"/>
      <c r="O33" s="130"/>
      <c r="P33" s="130"/>
      <c r="Q33" s="129"/>
      <c r="R33" s="130"/>
      <c r="S33" s="130"/>
      <c r="T33" s="129"/>
      <c r="U33" s="130"/>
      <c r="V33" s="130"/>
      <c r="W33" s="130"/>
      <c r="X33" s="113"/>
      <c r="Y33" s="143"/>
      <c r="Z33" s="143"/>
      <c r="AA33" s="143"/>
      <c r="AB33" s="144"/>
      <c r="AE33" s="113"/>
      <c r="AF33" s="113"/>
      <c r="AG33" s="130"/>
    </row>
    <row r="34" spans="1:34" x14ac:dyDescent="0.2">
      <c r="A34" s="78"/>
      <c r="B34" s="110" t="s">
        <v>1164</v>
      </c>
      <c r="C34" s="110"/>
      <c r="D34" s="110"/>
      <c r="E34" s="110"/>
      <c r="F34" s="110"/>
      <c r="G34" s="111"/>
      <c r="H34" s="111"/>
      <c r="K34" s="112"/>
      <c r="L34" s="112"/>
      <c r="M34" s="112"/>
      <c r="N34" s="112"/>
      <c r="O34" s="112"/>
      <c r="P34" s="112"/>
      <c r="Q34" s="207"/>
      <c r="R34" s="112"/>
      <c r="S34" s="112"/>
      <c r="T34" s="207"/>
      <c r="U34" s="112"/>
      <c r="V34" s="112"/>
      <c r="W34" s="112"/>
      <c r="X34" s="113"/>
      <c r="Y34" s="114" t="s">
        <v>1164</v>
      </c>
      <c r="Z34" s="114"/>
      <c r="AA34" s="114"/>
      <c r="AB34" s="150"/>
      <c r="AD34" s="2" t="s">
        <v>1164</v>
      </c>
      <c r="AE34" s="151"/>
      <c r="AF34" s="151"/>
      <c r="AG34" s="152"/>
    </row>
    <row r="35" spans="1:34" x14ac:dyDescent="0.2">
      <c r="A35" s="2" t="s">
        <v>1119</v>
      </c>
      <c r="B35" s="3">
        <v>1</v>
      </c>
      <c r="C35" s="153" t="s">
        <v>1118</v>
      </c>
      <c r="D35" s="153" t="s">
        <v>157</v>
      </c>
      <c r="E35" s="153">
        <v>45</v>
      </c>
      <c r="F35" s="153">
        <v>3</v>
      </c>
      <c r="G35" s="206">
        <v>0</v>
      </c>
      <c r="H35" s="118" t="str">
        <f>IF(AND(F35&gt;=H$2,C35&lt;&gt;"No match"),"OK","NO")</f>
        <v>OK</v>
      </c>
      <c r="I35" s="157">
        <v>45.016649999999998</v>
      </c>
      <c r="K35" s="121" t="str">
        <f>IF(C35="No match","N/A",IF(P35=1,"OK",IF(X35="No qualifing runner","No prev","No")))</f>
        <v>OK</v>
      </c>
      <c r="L35" s="159">
        <v>0</v>
      </c>
      <c r="M35" s="160">
        <v>0</v>
      </c>
      <c r="N35" s="161">
        <v>0</v>
      </c>
      <c r="O35" s="160">
        <v>0</v>
      </c>
      <c r="P35" s="162">
        <v>1</v>
      </c>
      <c r="Q35" s="124">
        <f>IF(C35="No match","N/A",E35-R35)</f>
        <v>6.335000000007085E-3</v>
      </c>
      <c r="R35" s="156">
        <v>44.993664999999993</v>
      </c>
      <c r="S35" s="156">
        <v>3</v>
      </c>
      <c r="T35" s="127" t="b">
        <f>IF(ISBLANK(AE35),"N/A",C35=AE35)</f>
        <v>1</v>
      </c>
      <c r="U35" s="128"/>
      <c r="V35" s="129" t="b">
        <f t="shared" ref="V35:V38" si="15">IF(ISBLANK(W35),"N/A",C35=W35)</f>
        <v>1</v>
      </c>
      <c r="W35" s="130" t="s">
        <v>1118</v>
      </c>
      <c r="X35" s="113" t="s">
        <v>1118</v>
      </c>
      <c r="Y35" s="131">
        <v>1</v>
      </c>
      <c r="Z35" s="131" t="s">
        <v>1165</v>
      </c>
      <c r="AA35" s="131" t="s">
        <v>161</v>
      </c>
      <c r="AB35" s="132">
        <v>43</v>
      </c>
      <c r="AD35" s="2">
        <v>1</v>
      </c>
      <c r="AE35" s="133" t="s">
        <v>1118</v>
      </c>
      <c r="AF35" s="133" t="s">
        <v>157</v>
      </c>
      <c r="AG35" s="134">
        <v>45</v>
      </c>
      <c r="AH35" s="2">
        <v>3</v>
      </c>
    </row>
    <row r="36" spans="1:34" x14ac:dyDescent="0.2">
      <c r="A36" s="2" t="s">
        <v>1120</v>
      </c>
      <c r="B36" s="3">
        <f>IF(AND(G36="Joint",G35="Joint"),B35,2)</f>
        <v>2</v>
      </c>
      <c r="C36" s="153" t="s">
        <v>1043</v>
      </c>
      <c r="D36" s="153" t="s">
        <v>161</v>
      </c>
      <c r="E36" s="153">
        <v>43</v>
      </c>
      <c r="F36" s="153">
        <v>3</v>
      </c>
      <c r="G36" s="206">
        <v>0</v>
      </c>
      <c r="H36" s="118" t="str">
        <f t="shared" ref="H36:H38" si="16">IF(AND(F36&gt;=H$2,C36&lt;&gt;"No match"),"OK","NO")</f>
        <v>OK</v>
      </c>
      <c r="I36" s="157">
        <v>43.016539999999999</v>
      </c>
      <c r="K36" s="121" t="str">
        <f>IF(C36="No match","N/A",IF(P36=1,"OK",IF(X36="No qualifing runner","No prev","No")))</f>
        <v>OK</v>
      </c>
      <c r="L36" s="159">
        <v>0</v>
      </c>
      <c r="M36" s="160">
        <v>0</v>
      </c>
      <c r="N36" s="161">
        <v>0</v>
      </c>
      <c r="O36" s="160">
        <v>0</v>
      </c>
      <c r="P36" s="162">
        <v>1</v>
      </c>
      <c r="Q36" s="124">
        <f>IF(C36="No match","N/A",E36-R36)</f>
        <v>15.007946</v>
      </c>
      <c r="R36" s="156">
        <v>27.992054</v>
      </c>
      <c r="S36" s="156">
        <v>3</v>
      </c>
      <c r="T36" s="127" t="b">
        <f t="shared" ref="T36:T38" si="17">IF(ISBLANK(AE36),"N/A",C36=AE36)</f>
        <v>1</v>
      </c>
      <c r="U36" s="128"/>
      <c r="V36" s="129" t="b">
        <f t="shared" si="15"/>
        <v>1</v>
      </c>
      <c r="W36" s="130" t="s">
        <v>1043</v>
      </c>
      <c r="X36" s="113" t="s">
        <v>1043</v>
      </c>
      <c r="Y36" s="131">
        <v>2</v>
      </c>
      <c r="Z36" s="131" t="s">
        <v>1166</v>
      </c>
      <c r="AA36" s="131" t="s">
        <v>161</v>
      </c>
      <c r="AB36" s="132">
        <v>42</v>
      </c>
      <c r="AD36" s="2">
        <v>2</v>
      </c>
      <c r="AE36" s="133" t="s">
        <v>1043</v>
      </c>
      <c r="AF36" s="133" t="s">
        <v>161</v>
      </c>
      <c r="AG36" s="134">
        <v>42</v>
      </c>
      <c r="AH36" s="2">
        <v>3</v>
      </c>
    </row>
    <row r="37" spans="1:34" x14ac:dyDescent="0.2">
      <c r="A37" s="2" t="s">
        <v>1167</v>
      </c>
      <c r="B37" s="3">
        <f>IF(AND(G37="Joint",G36="Joint"),B36,3)</f>
        <v>3</v>
      </c>
      <c r="C37" s="153" t="s">
        <v>1169</v>
      </c>
      <c r="D37" s="153" t="s">
        <v>1169</v>
      </c>
      <c r="E37" s="153" t="s">
        <v>1169</v>
      </c>
      <c r="F37" s="153" t="s">
        <v>1169</v>
      </c>
      <c r="G37" s="206">
        <v>0</v>
      </c>
      <c r="H37" s="118" t="str">
        <f t="shared" si="16"/>
        <v>NO</v>
      </c>
      <c r="I37" s="157" t="s">
        <v>1169</v>
      </c>
      <c r="K37" s="121" t="str">
        <f>IF(C37="No match","N/A",IF(P37=1,"OK",IF(X37="No qualifing runner","No prev","No")))</f>
        <v>N/A</v>
      </c>
      <c r="L37" s="159">
        <v>0</v>
      </c>
      <c r="M37" s="160">
        <v>0</v>
      </c>
      <c r="N37" s="161">
        <v>0</v>
      </c>
      <c r="O37" s="160">
        <v>0</v>
      </c>
      <c r="P37" s="162">
        <v>0</v>
      </c>
      <c r="Q37" s="124" t="str">
        <f>IF(C37="No match","N/A",E37-R37)</f>
        <v>N/A</v>
      </c>
      <c r="R37" s="156" t="s">
        <v>1169</v>
      </c>
      <c r="S37" s="156" t="s">
        <v>1169</v>
      </c>
      <c r="T37" s="127" t="b">
        <f t="shared" si="17"/>
        <v>0</v>
      </c>
      <c r="U37" s="128" t="s">
        <v>1168</v>
      </c>
      <c r="V37" s="129" t="b">
        <f t="shared" si="15"/>
        <v>1</v>
      </c>
      <c r="W37" s="130" t="s">
        <v>1169</v>
      </c>
      <c r="X37" s="113" t="s">
        <v>1170</v>
      </c>
      <c r="Y37" s="131">
        <v>3</v>
      </c>
      <c r="Z37" s="131" t="s">
        <v>1171</v>
      </c>
      <c r="AA37" s="131" t="s">
        <v>161</v>
      </c>
      <c r="AB37" s="132">
        <v>40</v>
      </c>
      <c r="AD37" s="2">
        <v>3</v>
      </c>
      <c r="AE37" s="133" t="s">
        <v>1172</v>
      </c>
      <c r="AF37" s="133" t="s">
        <v>157</v>
      </c>
      <c r="AG37" s="134">
        <v>15</v>
      </c>
      <c r="AH37" s="2">
        <v>1</v>
      </c>
    </row>
    <row r="38" spans="1:34" x14ac:dyDescent="0.2">
      <c r="A38" s="1" t="s">
        <v>1173</v>
      </c>
      <c r="B38" s="3">
        <f>IF(AND(G38="Joint",G37="Joint"),B37,4)</f>
        <v>4</v>
      </c>
      <c r="C38" s="153" t="s">
        <v>1169</v>
      </c>
      <c r="D38" s="153" t="s">
        <v>1169</v>
      </c>
      <c r="E38" s="153" t="s">
        <v>1169</v>
      </c>
      <c r="F38" s="153" t="s">
        <v>1169</v>
      </c>
      <c r="G38" s="206">
        <v>0</v>
      </c>
      <c r="H38" s="118" t="str">
        <f t="shared" si="16"/>
        <v>NO</v>
      </c>
      <c r="I38" s="157" t="s">
        <v>1169</v>
      </c>
      <c r="J38" s="171"/>
      <c r="K38" s="123"/>
      <c r="L38" s="159">
        <v>0</v>
      </c>
      <c r="M38" s="160">
        <v>0</v>
      </c>
      <c r="N38" s="161">
        <v>0</v>
      </c>
      <c r="O38" s="160">
        <v>0</v>
      </c>
      <c r="P38" s="162">
        <v>0</v>
      </c>
      <c r="Q38" s="124" t="str">
        <f>IF(C38="No match","N/A",E38-R38)</f>
        <v>N/A</v>
      </c>
      <c r="R38" s="156" t="s">
        <v>1169</v>
      </c>
      <c r="S38" s="156" t="s">
        <v>1169</v>
      </c>
      <c r="T38" s="127" t="str">
        <f t="shared" si="17"/>
        <v>N/A</v>
      </c>
      <c r="U38" s="128"/>
      <c r="V38" s="129" t="str">
        <f t="shared" si="15"/>
        <v>N/A</v>
      </c>
      <c r="W38" s="130"/>
      <c r="X38" s="113"/>
      <c r="Y38" s="143"/>
      <c r="Z38" s="143"/>
      <c r="AA38" s="143"/>
      <c r="AB38" s="144"/>
      <c r="AE38" s="113"/>
      <c r="AF38" s="113"/>
      <c r="AG38" s="130"/>
    </row>
    <row r="39" spans="1:34" x14ac:dyDescent="0.2">
      <c r="K39" s="130"/>
      <c r="L39" s="130"/>
      <c r="M39" s="130"/>
      <c r="N39" s="130"/>
      <c r="O39" s="130"/>
      <c r="P39" s="130"/>
      <c r="Q39" s="129"/>
      <c r="R39" s="130"/>
      <c r="S39" s="130"/>
      <c r="T39" s="129"/>
      <c r="U39" s="130"/>
      <c r="V39" s="130"/>
      <c r="W39" s="130"/>
      <c r="X39" s="113"/>
      <c r="Y39" s="143"/>
      <c r="Z39" s="143"/>
      <c r="AA39" s="143"/>
      <c r="AB39" s="144"/>
      <c r="AE39" s="113"/>
      <c r="AF39" s="113"/>
      <c r="AG39" s="130"/>
    </row>
    <row r="40" spans="1:34" x14ac:dyDescent="0.2">
      <c r="A40" s="78"/>
      <c r="B40" s="110" t="s">
        <v>1174</v>
      </c>
      <c r="C40" s="110"/>
      <c r="D40" s="110"/>
      <c r="E40" s="110"/>
      <c r="F40" s="110"/>
      <c r="G40" s="111"/>
      <c r="H40" s="111"/>
      <c r="K40" s="112"/>
      <c r="L40" s="112"/>
      <c r="M40" s="112"/>
      <c r="N40" s="112"/>
      <c r="O40" s="112"/>
      <c r="P40" s="112"/>
      <c r="Q40" s="207"/>
      <c r="R40" s="112"/>
      <c r="S40" s="112"/>
      <c r="T40" s="207"/>
      <c r="U40" s="112"/>
      <c r="V40" s="112"/>
      <c r="W40" s="112"/>
      <c r="X40" s="113"/>
      <c r="Y40" s="114" t="s">
        <v>1175</v>
      </c>
      <c r="Z40" s="114"/>
      <c r="AA40" s="114"/>
      <c r="AB40" s="150"/>
      <c r="AD40" s="2" t="s">
        <v>1175</v>
      </c>
      <c r="AE40" s="151"/>
      <c r="AF40" s="151"/>
      <c r="AG40" s="152"/>
    </row>
    <row r="41" spans="1:34" x14ac:dyDescent="0.2">
      <c r="A41" s="2" t="s">
        <v>1122</v>
      </c>
      <c r="B41" s="3">
        <v>1</v>
      </c>
      <c r="C41" s="153" t="s">
        <v>1045</v>
      </c>
      <c r="D41" s="153" t="s">
        <v>161</v>
      </c>
      <c r="E41" s="153">
        <v>45</v>
      </c>
      <c r="F41" s="153">
        <v>3</v>
      </c>
      <c r="G41" s="206">
        <v>0</v>
      </c>
      <c r="H41" s="118" t="str">
        <f>IF(AND(F41&gt;=H$2,C41&lt;&gt;"No match"),"OK","NO")</f>
        <v>OK</v>
      </c>
      <c r="I41" s="157">
        <v>45.016649999999998</v>
      </c>
      <c r="K41" s="121" t="str">
        <f>IF(C41="No match","N/A",IF(P41=1,"OK",IF(X41="No qualifing runner","No prev","No")))</f>
        <v>OK</v>
      </c>
      <c r="L41" s="159">
        <v>0</v>
      </c>
      <c r="M41" s="160">
        <v>0</v>
      </c>
      <c r="N41" s="161">
        <v>0</v>
      </c>
      <c r="O41" s="160">
        <v>0</v>
      </c>
      <c r="P41" s="162">
        <v>1</v>
      </c>
      <c r="Q41" s="124">
        <f>IF(C41="No match","N/A",E41-R41)</f>
        <v>15.007085</v>
      </c>
      <c r="R41" s="156">
        <v>29.992915</v>
      </c>
      <c r="S41" s="156">
        <v>3</v>
      </c>
      <c r="T41" s="127" t="b">
        <f>IF(ISBLANK(AE41),"N/A",C41=AE41)</f>
        <v>1</v>
      </c>
      <c r="U41" s="128"/>
      <c r="V41" s="129" t="b">
        <f t="shared" ref="V41:V44" si="18">IF(ISBLANK(W41),"N/A",C41=W41)</f>
        <v>0</v>
      </c>
      <c r="W41" s="130" t="s">
        <v>1046</v>
      </c>
      <c r="X41" s="113" t="s">
        <v>1176</v>
      </c>
      <c r="Y41" s="131">
        <v>1</v>
      </c>
      <c r="Z41" s="131" t="s">
        <v>1177</v>
      </c>
      <c r="AA41" s="131" t="s">
        <v>78</v>
      </c>
      <c r="AB41" s="132">
        <v>15</v>
      </c>
      <c r="AD41" s="2">
        <v>1</v>
      </c>
      <c r="AE41" s="133" t="s">
        <v>1045</v>
      </c>
      <c r="AF41" s="133" t="s">
        <v>161</v>
      </c>
      <c r="AG41" s="134">
        <v>45</v>
      </c>
      <c r="AH41" s="2">
        <v>3</v>
      </c>
    </row>
    <row r="42" spans="1:34" x14ac:dyDescent="0.2">
      <c r="A42" s="2" t="s">
        <v>1123</v>
      </c>
      <c r="B42" s="3">
        <f>IF(AND(G42="Joint",G41="Joint"),B41,2)</f>
        <v>2</v>
      </c>
      <c r="C42" s="153" t="s">
        <v>1046</v>
      </c>
      <c r="D42" s="153" t="s">
        <v>19</v>
      </c>
      <c r="E42" s="153">
        <v>43</v>
      </c>
      <c r="F42" s="153">
        <v>4</v>
      </c>
      <c r="G42" s="206">
        <v>0</v>
      </c>
      <c r="H42" s="118" t="str">
        <f t="shared" ref="H42:H44" si="19">IF(AND(F42&gt;=H$2,C42&lt;&gt;"No match"),"OK","NO")</f>
        <v>OK</v>
      </c>
      <c r="I42" s="157">
        <v>43.016539999999999</v>
      </c>
      <c r="J42" s="1"/>
      <c r="K42" s="121" t="str">
        <f>IF(C42="No match","N/A",IF(P42=1,"OK",IF(X42="No qualifing runner","No prev","No")))</f>
        <v>OK</v>
      </c>
      <c r="L42" s="159">
        <v>0</v>
      </c>
      <c r="M42" s="160">
        <v>0</v>
      </c>
      <c r="N42" s="161">
        <v>0</v>
      </c>
      <c r="O42" s="160">
        <v>0</v>
      </c>
      <c r="P42" s="162">
        <v>1</v>
      </c>
      <c r="Q42" s="124">
        <f>IF(C42="No match","N/A",E42-R42)</f>
        <v>6.9360000000031619E-3</v>
      </c>
      <c r="R42" s="156">
        <v>42.993063999999997</v>
      </c>
      <c r="S42" s="156">
        <v>4</v>
      </c>
      <c r="T42" s="127" t="b">
        <f t="shared" ref="T42:T44" si="20">IF(ISBLANK(AE42),"N/A",C42=AE42)</f>
        <v>1</v>
      </c>
      <c r="U42" s="128"/>
      <c r="V42" s="129" t="b">
        <f t="shared" si="18"/>
        <v>0</v>
      </c>
      <c r="W42" s="130" t="s">
        <v>1045</v>
      </c>
      <c r="X42" s="113" t="s">
        <v>1178</v>
      </c>
      <c r="Y42" s="131">
        <v>2</v>
      </c>
      <c r="Z42" s="131" t="s">
        <v>1179</v>
      </c>
      <c r="AA42" s="131" t="s">
        <v>56</v>
      </c>
      <c r="AB42" s="132">
        <v>15</v>
      </c>
      <c r="AD42" s="2">
        <v>2</v>
      </c>
      <c r="AE42" s="133" t="s">
        <v>1046</v>
      </c>
      <c r="AF42" s="133" t="s">
        <v>19</v>
      </c>
      <c r="AG42" s="134">
        <v>43</v>
      </c>
      <c r="AH42" s="2">
        <v>4</v>
      </c>
    </row>
    <row r="43" spans="1:34" x14ac:dyDescent="0.2">
      <c r="A43" s="2" t="s">
        <v>1124</v>
      </c>
      <c r="B43" s="3">
        <f>IF(AND(G43="Joint",G42="Joint"),B42,3)</f>
        <v>3</v>
      </c>
      <c r="C43" s="153" t="s">
        <v>1125</v>
      </c>
      <c r="D43" s="153" t="s">
        <v>92</v>
      </c>
      <c r="E43" s="153">
        <v>15</v>
      </c>
      <c r="F43" s="153">
        <v>1</v>
      </c>
      <c r="G43" s="206">
        <v>0</v>
      </c>
      <c r="H43" s="118" t="str">
        <f t="shared" si="19"/>
        <v>NO</v>
      </c>
      <c r="I43" s="157">
        <v>15.014999999999999</v>
      </c>
      <c r="J43" s="171"/>
      <c r="K43" s="121" t="str">
        <f>IF(C43="No match","N/A",IF(P43=1,"OK",IF(X43="No qualifing runner","No prev","No")))</f>
        <v>OK</v>
      </c>
      <c r="L43" s="159">
        <v>0</v>
      </c>
      <c r="M43" s="160">
        <v>0</v>
      </c>
      <c r="N43" s="161">
        <v>0</v>
      </c>
      <c r="O43" s="160">
        <v>0</v>
      </c>
      <c r="P43" s="162">
        <v>1</v>
      </c>
      <c r="Q43" s="124">
        <f>IF(C43="No match","N/A",E43-R43)</f>
        <v>-6.3000000000013046E-3</v>
      </c>
      <c r="R43" s="156">
        <v>15.006300000000001</v>
      </c>
      <c r="S43" s="156">
        <v>1</v>
      </c>
      <c r="T43" s="127" t="b">
        <f t="shared" si="20"/>
        <v>1</v>
      </c>
      <c r="U43" s="128"/>
      <c r="V43" s="129" t="b">
        <f t="shared" si="18"/>
        <v>1</v>
      </c>
      <c r="W43" s="130" t="s">
        <v>1125</v>
      </c>
      <c r="X43" s="113" t="s">
        <v>1180</v>
      </c>
      <c r="Y43" s="131">
        <v>3</v>
      </c>
      <c r="Z43" s="131" t="s">
        <v>1169</v>
      </c>
      <c r="AA43" s="131" t="s">
        <v>1169</v>
      </c>
      <c r="AB43" s="132" t="s">
        <v>1169</v>
      </c>
      <c r="AD43" s="2">
        <v>3</v>
      </c>
      <c r="AE43" s="133" t="s">
        <v>1125</v>
      </c>
      <c r="AF43" s="133" t="s">
        <v>92</v>
      </c>
      <c r="AG43" s="134">
        <v>15</v>
      </c>
      <c r="AH43" s="2">
        <v>1</v>
      </c>
    </row>
    <row r="44" spans="1:34" collapsed="1" x14ac:dyDescent="0.2">
      <c r="A44" s="1" t="s">
        <v>1127</v>
      </c>
      <c r="B44" s="3">
        <f>IF(AND(G44="Joint",G43="Joint"),B43,4)</f>
        <v>4</v>
      </c>
      <c r="C44" s="153" t="s">
        <v>1126</v>
      </c>
      <c r="D44" s="153" t="s">
        <v>92</v>
      </c>
      <c r="E44" s="153">
        <v>14</v>
      </c>
      <c r="F44" s="153">
        <v>1</v>
      </c>
      <c r="G44" s="206">
        <v>0</v>
      </c>
      <c r="H44" s="118" t="str">
        <f t="shared" si="19"/>
        <v>NO</v>
      </c>
      <c r="I44" s="157">
        <v>14.013999999999999</v>
      </c>
      <c r="J44" s="171"/>
      <c r="K44" s="123"/>
      <c r="L44" s="159">
        <v>0</v>
      </c>
      <c r="M44" s="160">
        <v>0</v>
      </c>
      <c r="N44" s="161">
        <v>0</v>
      </c>
      <c r="O44" s="160">
        <v>0</v>
      </c>
      <c r="P44" s="162">
        <v>0</v>
      </c>
      <c r="Q44" s="124">
        <f>IF(C44="No match","N/A",E44-R44)</f>
        <v>-5.1999999999985391E-3</v>
      </c>
      <c r="R44" s="156">
        <v>14.005199999999999</v>
      </c>
      <c r="S44" s="156">
        <v>1</v>
      </c>
      <c r="T44" s="127" t="str">
        <f t="shared" si="20"/>
        <v>N/A</v>
      </c>
      <c r="U44" s="128"/>
      <c r="V44" s="129" t="str">
        <f t="shared" si="18"/>
        <v>N/A</v>
      </c>
      <c r="W44" s="130"/>
      <c r="X44" s="113"/>
      <c r="Y44" s="143"/>
      <c r="Z44" s="143"/>
      <c r="AA44" s="143"/>
      <c r="AB44" s="144"/>
      <c r="AE44" s="113"/>
      <c r="AF44" s="113"/>
      <c r="AG44" s="130"/>
    </row>
    <row r="45" spans="1:34" x14ac:dyDescent="0.2">
      <c r="K45" s="130"/>
      <c r="L45" s="130"/>
      <c r="M45" s="130"/>
      <c r="N45" s="130"/>
      <c r="O45" s="130"/>
      <c r="P45" s="130"/>
      <c r="Q45" s="129"/>
      <c r="R45" s="130"/>
      <c r="S45" s="130"/>
      <c r="T45" s="129"/>
      <c r="U45" s="130"/>
      <c r="V45" s="130"/>
      <c r="W45" s="130"/>
      <c r="X45" s="113"/>
      <c r="Y45" s="143"/>
      <c r="Z45" s="143"/>
      <c r="AA45" s="143"/>
      <c r="AB45" s="144"/>
      <c r="AE45" s="113"/>
      <c r="AF45" s="113"/>
      <c r="AG45" s="130"/>
    </row>
    <row r="46" spans="1:34" x14ac:dyDescent="0.2">
      <c r="A46" s="78"/>
      <c r="B46" s="110" t="s">
        <v>1181</v>
      </c>
      <c r="C46" s="110"/>
      <c r="D46" s="110"/>
      <c r="E46" s="110"/>
      <c r="F46" s="110"/>
      <c r="G46" s="111"/>
      <c r="H46" s="111"/>
      <c r="K46" s="130"/>
      <c r="L46" s="130"/>
      <c r="M46" s="130"/>
      <c r="N46" s="130"/>
      <c r="O46" s="130"/>
      <c r="P46" s="130"/>
      <c r="Q46" s="129"/>
      <c r="R46" s="130"/>
      <c r="S46" s="130"/>
      <c r="T46" s="129"/>
      <c r="U46" s="130"/>
      <c r="V46" s="130"/>
      <c r="W46" s="130"/>
      <c r="X46" s="113"/>
      <c r="Y46" s="143"/>
      <c r="Z46" s="143"/>
      <c r="AA46" s="143"/>
      <c r="AB46" s="144"/>
      <c r="AE46" s="113"/>
      <c r="AF46" s="113"/>
      <c r="AG46" s="130"/>
    </row>
    <row r="47" spans="1:34" x14ac:dyDescent="0.2">
      <c r="A47" s="1" t="s">
        <v>1123</v>
      </c>
      <c r="B47" s="3">
        <v>1</v>
      </c>
      <c r="C47" s="153" t="s">
        <v>1046</v>
      </c>
      <c r="D47" s="153" t="s">
        <v>19</v>
      </c>
      <c r="E47" s="153">
        <v>44</v>
      </c>
      <c r="F47" s="153">
        <v>4</v>
      </c>
      <c r="G47" s="206" t="s">
        <v>1002</v>
      </c>
      <c r="H47" s="118" t="str">
        <f>IF(AND(F47&gt;=H$2,C47&lt;&gt;"No match"),"OK","NO")</f>
        <v>OK</v>
      </c>
      <c r="K47" s="130"/>
      <c r="L47" s="130"/>
      <c r="M47" s="130"/>
      <c r="N47" s="130"/>
      <c r="O47" s="130"/>
      <c r="P47" s="130"/>
      <c r="Q47" s="129"/>
      <c r="R47" s="130"/>
      <c r="S47" s="130"/>
      <c r="T47" s="129"/>
      <c r="U47" s="130"/>
      <c r="V47" s="130"/>
      <c r="W47" s="130"/>
      <c r="X47" s="113"/>
      <c r="Y47" s="143"/>
      <c r="Z47" s="143"/>
      <c r="AA47" s="143"/>
      <c r="AB47" s="144"/>
      <c r="AE47" s="113"/>
      <c r="AF47" s="113"/>
      <c r="AG47" s="130"/>
    </row>
    <row r="48" spans="1:34" x14ac:dyDescent="0.2">
      <c r="A48" s="1" t="s">
        <v>1122</v>
      </c>
      <c r="B48" s="3">
        <f>IF(AND(G48="Joint",G47="Joint"),B47,2)</f>
        <v>1</v>
      </c>
      <c r="C48" s="153" t="s">
        <v>1045</v>
      </c>
      <c r="D48" s="153" t="s">
        <v>161</v>
      </c>
      <c r="E48" s="153">
        <v>44</v>
      </c>
      <c r="F48" s="153">
        <v>3</v>
      </c>
      <c r="G48" s="206" t="s">
        <v>1002</v>
      </c>
      <c r="H48" s="118" t="str">
        <f t="shared" ref="H48:H50" si="21">IF(AND(F48&gt;=H$2,C48&lt;&gt;"No match"),"OK","NO")</f>
        <v>OK</v>
      </c>
      <c r="K48" s="130"/>
      <c r="L48" s="130"/>
      <c r="M48" s="130"/>
      <c r="N48" s="130"/>
      <c r="O48" s="130"/>
      <c r="P48" s="130"/>
      <c r="Q48" s="129"/>
      <c r="R48" s="130"/>
      <c r="S48" s="130"/>
      <c r="T48" s="129"/>
      <c r="U48" s="130"/>
      <c r="V48" s="130"/>
      <c r="W48" s="130"/>
      <c r="X48" s="113"/>
      <c r="Y48" s="143"/>
      <c r="Z48" s="143"/>
      <c r="AA48" s="143"/>
      <c r="AB48" s="144"/>
      <c r="AE48" s="113"/>
      <c r="AF48" s="113"/>
      <c r="AG48" s="130"/>
    </row>
    <row r="49" spans="1:34" x14ac:dyDescent="0.2">
      <c r="A49" s="2" t="s">
        <v>1124</v>
      </c>
      <c r="B49" s="3">
        <f>IF(AND(G49="Joint",G48="Joint"),B48,3)</f>
        <v>3</v>
      </c>
      <c r="C49" s="153" t="s">
        <v>1125</v>
      </c>
      <c r="D49" s="153" t="s">
        <v>92</v>
      </c>
      <c r="E49" s="153">
        <v>15</v>
      </c>
      <c r="F49" s="153">
        <v>1</v>
      </c>
      <c r="G49" s="206">
        <v>0</v>
      </c>
      <c r="H49" s="118" t="str">
        <f t="shared" si="21"/>
        <v>NO</v>
      </c>
      <c r="K49" s="130"/>
      <c r="L49" s="130"/>
      <c r="M49" s="130"/>
      <c r="N49" s="130"/>
      <c r="O49" s="130"/>
      <c r="P49" s="130"/>
      <c r="Q49" s="129"/>
      <c r="R49" s="130"/>
      <c r="S49" s="130"/>
      <c r="T49" s="129"/>
      <c r="U49" s="130"/>
      <c r="V49" s="130"/>
      <c r="W49" s="130"/>
      <c r="X49" s="113"/>
      <c r="Y49" s="143"/>
      <c r="Z49" s="143"/>
      <c r="AA49" s="143"/>
      <c r="AB49" s="144"/>
      <c r="AE49" s="113"/>
      <c r="AF49" s="113"/>
      <c r="AG49" s="130"/>
    </row>
    <row r="50" spans="1:34" x14ac:dyDescent="0.2">
      <c r="A50" s="1" t="s">
        <v>1127</v>
      </c>
      <c r="B50" s="3">
        <f>IF(AND(G50="Joint",G49="Joint"),B49,4)</f>
        <v>4</v>
      </c>
      <c r="C50" s="153" t="s">
        <v>1126</v>
      </c>
      <c r="D50" s="153" t="s">
        <v>92</v>
      </c>
      <c r="E50" s="153">
        <v>14</v>
      </c>
      <c r="F50" s="153">
        <v>1</v>
      </c>
      <c r="G50" s="206">
        <v>0</v>
      </c>
      <c r="H50" s="118" t="str">
        <f t="shared" si="21"/>
        <v>NO</v>
      </c>
      <c r="K50" s="130"/>
      <c r="L50" s="130"/>
      <c r="M50" s="130"/>
      <c r="N50" s="130"/>
      <c r="O50" s="130"/>
      <c r="P50" s="130"/>
      <c r="Q50" s="129"/>
      <c r="R50" s="130"/>
      <c r="S50" s="130"/>
      <c r="T50" s="129"/>
      <c r="U50" s="130"/>
      <c r="V50" s="130"/>
      <c r="W50" s="130"/>
      <c r="X50" s="113"/>
      <c r="Y50" s="143"/>
      <c r="Z50" s="143"/>
      <c r="AA50" s="143"/>
      <c r="AB50" s="144"/>
      <c r="AE50" s="113"/>
      <c r="AF50" s="113"/>
      <c r="AG50" s="130"/>
    </row>
    <row r="51" spans="1:34" x14ac:dyDescent="0.2">
      <c r="K51" s="130"/>
      <c r="L51" s="130"/>
      <c r="M51" s="130"/>
      <c r="N51" s="130"/>
      <c r="O51" s="130"/>
      <c r="P51" s="130"/>
      <c r="Q51" s="129"/>
      <c r="R51" s="130"/>
      <c r="S51" s="130"/>
      <c r="T51" s="129"/>
      <c r="U51" s="130"/>
      <c r="V51" s="130"/>
      <c r="W51" s="130"/>
      <c r="X51" s="113"/>
      <c r="Y51" s="143"/>
      <c r="Z51" s="143"/>
      <c r="AA51" s="143"/>
      <c r="AB51" s="144"/>
      <c r="AE51" s="113"/>
      <c r="AF51" s="113"/>
      <c r="AG51" s="130"/>
    </row>
    <row r="52" spans="1:34" x14ac:dyDescent="0.2">
      <c r="A52" s="78"/>
      <c r="B52" s="110" t="s">
        <v>1182</v>
      </c>
      <c r="C52" s="110"/>
      <c r="D52" s="110"/>
      <c r="E52" s="110"/>
      <c r="F52" s="110"/>
      <c r="G52" s="111"/>
      <c r="H52" s="111"/>
      <c r="I52" s="111"/>
      <c r="J52" s="111"/>
      <c r="K52" s="130"/>
      <c r="L52" s="130"/>
      <c r="M52" s="130"/>
      <c r="N52" s="130"/>
      <c r="O52" s="130"/>
      <c r="P52" s="130"/>
      <c r="Q52" s="129"/>
      <c r="R52" s="130"/>
      <c r="S52" s="130"/>
      <c r="T52" s="129"/>
      <c r="U52" s="130"/>
      <c r="V52" s="130"/>
      <c r="W52" s="130"/>
      <c r="X52" s="113"/>
      <c r="Y52" s="114" t="s">
        <v>1182</v>
      </c>
      <c r="Z52" s="114"/>
      <c r="AA52" s="114"/>
      <c r="AB52" s="150"/>
      <c r="AD52" s="1" t="s">
        <v>1182</v>
      </c>
      <c r="AE52" s="151"/>
      <c r="AF52" s="151"/>
      <c r="AG52" s="152"/>
    </row>
    <row r="53" spans="1:34" x14ac:dyDescent="0.2">
      <c r="A53" s="2" t="s">
        <v>1128</v>
      </c>
      <c r="B53" s="3">
        <v>1</v>
      </c>
      <c r="C53" s="153" t="s">
        <v>1052</v>
      </c>
      <c r="D53" s="153" t="s">
        <v>56</v>
      </c>
      <c r="E53" s="153">
        <v>45</v>
      </c>
      <c r="F53" s="153">
        <v>5</v>
      </c>
      <c r="G53" s="206">
        <v>0</v>
      </c>
      <c r="H53" s="118" t="str">
        <f>IF(AND(F53&gt;=H$2,C53&lt;&gt;"No match"),"OK","NO")</f>
        <v>OK</v>
      </c>
      <c r="I53" s="157">
        <v>45.016649999999998</v>
      </c>
      <c r="J53" s="171"/>
      <c r="K53" s="121" t="str">
        <f>IF(C53="No match","N/A",IF(P53=1,"OK",IF(X53="No qualifing runner","No prev","No")))</f>
        <v>OK</v>
      </c>
      <c r="L53" s="159">
        <v>0</v>
      </c>
      <c r="M53" s="160">
        <v>0</v>
      </c>
      <c r="N53" s="161">
        <v>0</v>
      </c>
      <c r="O53" s="160">
        <v>0</v>
      </c>
      <c r="P53" s="162">
        <v>1</v>
      </c>
      <c r="Q53" s="124">
        <f>IF(C53="No match","N/A",E53-R53)</f>
        <v>-7.4649999999962802E-3</v>
      </c>
      <c r="R53" s="156">
        <v>45.007464999999996</v>
      </c>
      <c r="S53" s="156">
        <v>5</v>
      </c>
      <c r="T53" s="127" t="b">
        <f>IF(ISBLANK(AE53),"N/A",C53=AE53)</f>
        <v>1</v>
      </c>
      <c r="U53" s="128"/>
      <c r="V53" s="129" t="b">
        <f t="shared" ref="V53:V56" si="22">IF(ISBLANK(W53),"N/A",C53=W53)</f>
        <v>1</v>
      </c>
      <c r="W53" s="130" t="s">
        <v>1052</v>
      </c>
      <c r="X53" s="113" t="s">
        <v>1052</v>
      </c>
      <c r="Y53" s="131">
        <v>1</v>
      </c>
      <c r="Z53" s="131" t="s">
        <v>1183</v>
      </c>
      <c r="AA53" s="131" t="s">
        <v>161</v>
      </c>
      <c r="AB53" s="132">
        <v>45</v>
      </c>
      <c r="AD53" s="2">
        <v>1</v>
      </c>
      <c r="AE53" s="133" t="s">
        <v>1052</v>
      </c>
      <c r="AF53" s="133" t="s">
        <v>56</v>
      </c>
      <c r="AG53" s="134">
        <v>45</v>
      </c>
      <c r="AH53" s="2">
        <v>5</v>
      </c>
    </row>
    <row r="54" spans="1:34" x14ac:dyDescent="0.2">
      <c r="A54" s="2" t="s">
        <v>1130</v>
      </c>
      <c r="B54" s="3">
        <f>IF(AND(G54="Joint",G53="Joint"),B53,2)</f>
        <v>2</v>
      </c>
      <c r="C54" s="153" t="s">
        <v>1129</v>
      </c>
      <c r="D54" s="153" t="s">
        <v>19</v>
      </c>
      <c r="E54" s="153">
        <v>41</v>
      </c>
      <c r="F54" s="153">
        <v>4</v>
      </c>
      <c r="G54" s="206">
        <v>0</v>
      </c>
      <c r="H54" s="118" t="str">
        <f t="shared" ref="H54:H56" si="23">IF(AND(F54&gt;=H$2,C54&lt;&gt;"No match"),"OK","NO")</f>
        <v>OK</v>
      </c>
      <c r="I54" s="157">
        <v>41.015529999999998</v>
      </c>
      <c r="J54" s="171"/>
      <c r="K54" s="121" t="str">
        <f>IF(C54="No match","N/A",IF(P54=1,"OK",IF(X54="No qualifing runner","No prev","No")))</f>
        <v>OK</v>
      </c>
      <c r="L54" s="159">
        <v>0</v>
      </c>
      <c r="M54" s="160">
        <v>0</v>
      </c>
      <c r="N54" s="161">
        <v>0</v>
      </c>
      <c r="O54" s="160">
        <v>0</v>
      </c>
      <c r="P54" s="162">
        <v>1</v>
      </c>
      <c r="Q54" s="124">
        <f>IF(C54="No match","N/A",E54-R54)</f>
        <v>-5.2529999999961774E-3</v>
      </c>
      <c r="R54" s="156">
        <v>41.005252999999996</v>
      </c>
      <c r="S54" s="156">
        <v>4</v>
      </c>
      <c r="T54" s="127" t="b">
        <f t="shared" ref="T54:T56" si="24">IF(ISBLANK(AE54),"N/A",C54=AE54)</f>
        <v>1</v>
      </c>
      <c r="U54" s="128"/>
      <c r="V54" s="129" t="b">
        <f t="shared" si="22"/>
        <v>1</v>
      </c>
      <c r="W54" s="130" t="s">
        <v>1129</v>
      </c>
      <c r="X54" s="113" t="s">
        <v>1184</v>
      </c>
      <c r="Y54" s="131">
        <v>2</v>
      </c>
      <c r="Z54" s="131" t="s">
        <v>1185</v>
      </c>
      <c r="AA54" s="131" t="s">
        <v>42</v>
      </c>
      <c r="AB54" s="132">
        <v>15</v>
      </c>
      <c r="AD54" s="2">
        <v>2</v>
      </c>
      <c r="AE54" s="133" t="s">
        <v>1129</v>
      </c>
      <c r="AF54" s="133" t="s">
        <v>19</v>
      </c>
      <c r="AG54" s="134">
        <v>41</v>
      </c>
      <c r="AH54" s="2">
        <v>4</v>
      </c>
    </row>
    <row r="55" spans="1:34" x14ac:dyDescent="0.2">
      <c r="A55" s="2" t="s">
        <v>1131</v>
      </c>
      <c r="B55" s="3">
        <f>IF(AND(G55="Joint",G54="Joint"),B54,3)</f>
        <v>3</v>
      </c>
      <c r="C55" s="153" t="s">
        <v>1132</v>
      </c>
      <c r="D55" s="153" t="s">
        <v>161</v>
      </c>
      <c r="E55" s="153">
        <v>28</v>
      </c>
      <c r="F55" s="153">
        <v>2</v>
      </c>
      <c r="G55" s="206">
        <v>0</v>
      </c>
      <c r="H55" s="118" t="str">
        <f t="shared" si="23"/>
        <v>NO</v>
      </c>
      <c r="I55" s="157">
        <v>28.0154</v>
      </c>
      <c r="J55" s="171"/>
      <c r="K55" s="121" t="str">
        <f>IF(C55="No match","N/A",IF(P55=1,"OK",IF(X55="No qualifing runner","No prev","No")))</f>
        <v>OK</v>
      </c>
      <c r="L55" s="159">
        <v>0</v>
      </c>
      <c r="M55" s="160">
        <v>0</v>
      </c>
      <c r="N55" s="161">
        <v>0</v>
      </c>
      <c r="O55" s="160">
        <v>0</v>
      </c>
      <c r="P55" s="162">
        <v>1</v>
      </c>
      <c r="Q55" s="124">
        <f>IF(C55="No match","N/A",E55-R55)</f>
        <v>-4.614000000000118E-3</v>
      </c>
      <c r="R55" s="156">
        <v>28.004614</v>
      </c>
      <c r="S55" s="156">
        <v>2</v>
      </c>
      <c r="T55" s="127" t="b">
        <f t="shared" si="24"/>
        <v>1</v>
      </c>
      <c r="U55" s="128"/>
      <c r="V55" s="129" t="b">
        <f t="shared" si="22"/>
        <v>1</v>
      </c>
      <c r="W55" s="130" t="s">
        <v>1132</v>
      </c>
      <c r="X55" s="113" t="s">
        <v>1184</v>
      </c>
      <c r="Y55" s="131">
        <v>3</v>
      </c>
      <c r="Z55" s="131" t="s">
        <v>1169</v>
      </c>
      <c r="AA55" s="131" t="s">
        <v>1169</v>
      </c>
      <c r="AB55" s="132" t="s">
        <v>1169</v>
      </c>
      <c r="AD55" s="2">
        <v>3</v>
      </c>
      <c r="AE55" s="133" t="s">
        <v>1132</v>
      </c>
      <c r="AF55" s="133" t="s">
        <v>161</v>
      </c>
      <c r="AG55" s="134">
        <v>28</v>
      </c>
      <c r="AH55" s="2">
        <v>2</v>
      </c>
    </row>
    <row r="56" spans="1:34" collapsed="1" x14ac:dyDescent="0.2">
      <c r="A56" s="1" t="s">
        <v>1186</v>
      </c>
      <c r="B56" s="3">
        <f>IF(AND(G56="Joint",G55="Joint"),B55,4)</f>
        <v>4</v>
      </c>
      <c r="C56" s="153" t="s">
        <v>1169</v>
      </c>
      <c r="D56" s="153" t="s">
        <v>1169</v>
      </c>
      <c r="E56" s="153" t="s">
        <v>1169</v>
      </c>
      <c r="F56" s="153" t="s">
        <v>1169</v>
      </c>
      <c r="G56" s="206">
        <v>0</v>
      </c>
      <c r="H56" s="118" t="str">
        <f t="shared" si="23"/>
        <v>NO</v>
      </c>
      <c r="I56" s="157" t="s">
        <v>1169</v>
      </c>
      <c r="J56" s="171"/>
      <c r="K56" s="123"/>
      <c r="L56" s="159">
        <v>0</v>
      </c>
      <c r="M56" s="160">
        <v>0</v>
      </c>
      <c r="N56" s="161">
        <v>0</v>
      </c>
      <c r="O56" s="160">
        <v>0</v>
      </c>
      <c r="P56" s="162">
        <v>0</v>
      </c>
      <c r="Q56" s="124" t="str">
        <f>IF(C56="No match","N/A",E56-R56)</f>
        <v>N/A</v>
      </c>
      <c r="R56" s="156" t="s">
        <v>1169</v>
      </c>
      <c r="S56" s="156" t="s">
        <v>1169</v>
      </c>
      <c r="T56" s="127" t="str">
        <f t="shared" si="24"/>
        <v>N/A</v>
      </c>
      <c r="U56" s="128"/>
      <c r="V56" s="129" t="str">
        <f t="shared" si="22"/>
        <v>N/A</v>
      </c>
      <c r="W56" s="130"/>
      <c r="X56" s="113"/>
      <c r="Y56" s="143"/>
      <c r="Z56" s="143"/>
      <c r="AA56" s="143"/>
      <c r="AB56" s="144"/>
      <c r="AE56" s="113"/>
      <c r="AF56" s="113"/>
      <c r="AG56" s="130"/>
    </row>
    <row r="57" spans="1:34" x14ac:dyDescent="0.2">
      <c r="E57" s="139"/>
      <c r="F57" s="139"/>
      <c r="G57" s="139"/>
      <c r="H57" s="139"/>
      <c r="I57" s="139"/>
      <c r="J57" s="139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13"/>
      <c r="Y57" s="143"/>
      <c r="Z57" s="143"/>
      <c r="AA57" s="143"/>
      <c r="AB57" s="144"/>
      <c r="AE57" s="113"/>
      <c r="AF57" s="113"/>
      <c r="AG57" s="130"/>
    </row>
    <row r="58" spans="1:34" x14ac:dyDescent="0.2">
      <c r="B58" s="174" t="s">
        <v>998</v>
      </c>
      <c r="E58" s="139"/>
      <c r="F58" s="139"/>
      <c r="G58" s="139"/>
      <c r="H58" s="139"/>
      <c r="I58" s="139"/>
      <c r="J58" s="139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13"/>
      <c r="Y58" s="143"/>
      <c r="Z58" s="143"/>
      <c r="AA58" s="143"/>
      <c r="AB58" s="144"/>
      <c r="AE58" s="113"/>
      <c r="AF58" s="113"/>
      <c r="AG58" s="130"/>
    </row>
    <row r="59" spans="1:34" x14ac:dyDescent="0.2">
      <c r="E59" s="139"/>
      <c r="F59" s="139"/>
      <c r="G59" s="139"/>
      <c r="H59" s="139"/>
      <c r="I59" s="139"/>
      <c r="J59" s="139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13"/>
      <c r="Y59" s="143"/>
      <c r="Z59" s="143"/>
      <c r="AA59" s="143"/>
      <c r="AB59" s="144"/>
      <c r="AE59" s="113"/>
      <c r="AF59" s="113"/>
      <c r="AG59" s="130"/>
    </row>
    <row r="60" spans="1:34" x14ac:dyDescent="0.2">
      <c r="B60" s="1" t="s">
        <v>1187</v>
      </c>
      <c r="E60" s="139"/>
      <c r="F60" s="139"/>
      <c r="G60" s="139"/>
      <c r="H60" s="139"/>
      <c r="I60" s="139"/>
      <c r="J60" s="139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13"/>
      <c r="Y60" s="143"/>
      <c r="Z60" s="143"/>
      <c r="AA60" s="143"/>
      <c r="AB60" s="144"/>
      <c r="AE60" s="113"/>
      <c r="AF60" s="113"/>
      <c r="AG60" s="130"/>
    </row>
    <row r="61" spans="1:34" x14ac:dyDescent="0.2">
      <c r="B61" s="1" t="s">
        <v>1188</v>
      </c>
      <c r="E61" s="139"/>
      <c r="F61" s="139"/>
      <c r="G61" s="139"/>
      <c r="H61" s="139"/>
      <c r="I61" s="139"/>
      <c r="J61" s="139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13"/>
      <c r="Y61" s="143"/>
      <c r="Z61" s="143"/>
      <c r="AA61" s="143"/>
      <c r="AB61" s="144"/>
      <c r="AE61" s="113"/>
      <c r="AF61" s="113"/>
      <c r="AG61" s="130"/>
    </row>
    <row r="62" spans="1:34" x14ac:dyDescent="0.2">
      <c r="B62" s="1" t="s">
        <v>1189</v>
      </c>
      <c r="E62" s="139"/>
      <c r="F62" s="139"/>
      <c r="G62" s="139"/>
      <c r="H62" s="139"/>
      <c r="I62" s="139"/>
      <c r="J62" s="139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13"/>
      <c r="Y62" s="143"/>
      <c r="Z62" s="143"/>
      <c r="AA62" s="143"/>
      <c r="AB62" s="144"/>
      <c r="AE62" s="113"/>
      <c r="AF62" s="113"/>
      <c r="AG62" s="130"/>
    </row>
    <row r="63" spans="1:34" x14ac:dyDescent="0.2">
      <c r="B63" s="1" t="s">
        <v>1190</v>
      </c>
      <c r="E63" s="139"/>
      <c r="F63" s="139"/>
      <c r="G63" s="139"/>
      <c r="H63" s="139"/>
      <c r="I63" s="139"/>
      <c r="J63" s="139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13"/>
      <c r="Y63" s="143"/>
      <c r="Z63" s="143"/>
      <c r="AA63" s="143"/>
      <c r="AB63" s="144"/>
      <c r="AE63" s="113"/>
      <c r="AF63" s="113"/>
      <c r="AG63" s="130"/>
    </row>
    <row r="64" spans="1:34" x14ac:dyDescent="0.2">
      <c r="E64" s="139"/>
      <c r="F64" s="139"/>
      <c r="G64" s="139"/>
      <c r="H64" s="139"/>
      <c r="I64" s="139"/>
      <c r="J64" s="139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13"/>
      <c r="Y64" s="143"/>
      <c r="Z64" s="143"/>
      <c r="AA64" s="143"/>
      <c r="AB64" s="144"/>
      <c r="AE64" s="113"/>
      <c r="AF64" s="113"/>
      <c r="AG64" s="130"/>
    </row>
    <row r="65" spans="2:30" x14ac:dyDescent="0.2">
      <c r="B65" s="1" t="s">
        <v>1191</v>
      </c>
      <c r="AD65" s="2" t="s">
        <v>1191</v>
      </c>
    </row>
    <row r="66" spans="2:30" x14ac:dyDescent="0.2">
      <c r="B66" s="1" t="s">
        <v>1192</v>
      </c>
      <c r="AD66" s="2" t="s">
        <v>1192</v>
      </c>
    </row>
    <row r="68" spans="2:30" x14ac:dyDescent="0.2">
      <c r="B68" s="175" t="str">
        <f>"To win an award the runner must have completed the minimum number of races"</f>
        <v>To win an award the runner must have completed the minimum number of races</v>
      </c>
      <c r="AD68" s="2" t="s">
        <v>999</v>
      </c>
    </row>
    <row r="69" spans="2:30" x14ac:dyDescent="0.2">
      <c r="B69" s="175" t="s">
        <v>1205</v>
      </c>
      <c r="AD69" s="2" t="s">
        <v>1000</v>
      </c>
    </row>
  </sheetData>
  <conditionalFormatting sqref="K2:O2 K5:O7 K11:O13 K17:O19 K23:O25 K29:O31 K35:O37 K41:O43 K53:O55">
    <cfRule type="containsText" dxfId="72" priority="91" operator="containsText" text="OK">
      <formula>NOT(ISERROR(SEARCH("OK",K2)))</formula>
    </cfRule>
  </conditionalFormatting>
  <conditionalFormatting sqref="L5:O7 L11:O13 L17:O19 L23:O25 L29:O31 L35:O37 L41:O43 L53:O55">
    <cfRule type="containsText" dxfId="71" priority="90" operator="containsText" text="Query">
      <formula>NOT(ISERROR(SEARCH("Query",L5)))</formula>
    </cfRule>
  </conditionalFormatting>
  <conditionalFormatting sqref="K11:K13 K17:K19 K23:K25 K29:K31 K35:K37 K41:K43 K53:K55 K5:K7">
    <cfRule type="containsText" dxfId="70" priority="88" operator="containsText" text="No prev">
      <formula>NOT(ISERROR(SEARCH("No prev",K5)))</formula>
    </cfRule>
    <cfRule type="containsText" dxfId="69" priority="89" operator="containsText" text="N/A">
      <formula>NOT(ISERROR(SEARCH("N/A",K5)))</formula>
    </cfRule>
  </conditionalFormatting>
  <conditionalFormatting sqref="L5:N7 L11:O13 L17:O19 L23:O25 L29:O31 L35:O37 L41:O43 L53:O55">
    <cfRule type="cellIs" priority="87" operator="greaterThan">
      <formula>0</formula>
    </cfRule>
  </conditionalFormatting>
  <conditionalFormatting sqref="K2">
    <cfRule type="containsText" dxfId="68" priority="85" operator="containsText" text="Queries">
      <formula>NOT(ISERROR(SEARCH("Queries",K2)))</formula>
    </cfRule>
    <cfRule type="containsText" dxfId="67" priority="86" operator="containsText" text="OK">
      <formula>NOT(ISERROR(SEARCH("OK",K2)))</formula>
    </cfRule>
  </conditionalFormatting>
  <conditionalFormatting sqref="L5:O7 L11:O13 L17:O19 L23:O25 L29:O31 L35:O37 L41:O43 L53:O55">
    <cfRule type="cellIs" priority="83" operator="greaterThan">
      <formula>0</formula>
    </cfRule>
    <cfRule type="containsText" dxfId="66" priority="84" operator="containsText" text="OK">
      <formula>NOT(ISERROR(SEARCH("OK",L5)))</formula>
    </cfRule>
  </conditionalFormatting>
  <conditionalFormatting sqref="H11:H13">
    <cfRule type="containsText" dxfId="65" priority="82" operator="containsText" text="OK">
      <formula>NOT(ISERROR(SEARCH("OK",H11)))</formula>
    </cfRule>
  </conditionalFormatting>
  <conditionalFormatting sqref="H29:H31">
    <cfRule type="containsText" dxfId="64" priority="79" operator="containsText" text="OK">
      <formula>NOT(ISERROR(SEARCH("OK",H29)))</formula>
    </cfRule>
  </conditionalFormatting>
  <conditionalFormatting sqref="H35:H37">
    <cfRule type="containsText" dxfId="63" priority="78" operator="containsText" text="OK">
      <formula>NOT(ISERROR(SEARCH("OK",H35)))</formula>
    </cfRule>
  </conditionalFormatting>
  <conditionalFormatting sqref="H17:H19">
    <cfRule type="containsText" dxfId="62" priority="81" operator="containsText" text="OK">
      <formula>NOT(ISERROR(SEARCH("OK",H17)))</formula>
    </cfRule>
  </conditionalFormatting>
  <conditionalFormatting sqref="H23:H25">
    <cfRule type="containsText" dxfId="61" priority="80" operator="containsText" text="OK">
      <formula>NOT(ISERROR(SEARCH("OK",H23)))</formula>
    </cfRule>
  </conditionalFormatting>
  <conditionalFormatting sqref="H41:H43">
    <cfRule type="containsText" dxfId="60" priority="77" operator="containsText" text="OK">
      <formula>NOT(ISERROR(SEARCH("OK",H41)))</formula>
    </cfRule>
  </conditionalFormatting>
  <conditionalFormatting sqref="H53:H55">
    <cfRule type="containsText" dxfId="59" priority="76" operator="containsText" text="OK">
      <formula>NOT(ISERROR(SEARCH("OK",H53)))</formula>
    </cfRule>
  </conditionalFormatting>
  <conditionalFormatting sqref="H5:H7">
    <cfRule type="containsText" dxfId="58" priority="75" operator="containsText" text="OK">
      <formula>NOT(ISERROR(SEARCH("OK",H5)))</formula>
    </cfRule>
  </conditionalFormatting>
  <conditionalFormatting sqref="T29">
    <cfRule type="cellIs" dxfId="57" priority="74" operator="equal">
      <formula>FALSE</formula>
    </cfRule>
  </conditionalFormatting>
  <conditionalFormatting sqref="L8:O8">
    <cfRule type="containsText" dxfId="56" priority="73" operator="containsText" text="OK">
      <formula>NOT(ISERROR(SEARCH("OK",L8)))</formula>
    </cfRule>
  </conditionalFormatting>
  <conditionalFormatting sqref="L8:O8">
    <cfRule type="containsText" dxfId="55" priority="72" operator="containsText" text="Query">
      <formula>NOT(ISERROR(SEARCH("Query",L8)))</formula>
    </cfRule>
  </conditionalFormatting>
  <conditionalFormatting sqref="L8:N8">
    <cfRule type="cellIs" priority="71" operator="greaterThan">
      <formula>0</formula>
    </cfRule>
  </conditionalFormatting>
  <conditionalFormatting sqref="L8:O8">
    <cfRule type="cellIs" priority="69" operator="greaterThan">
      <formula>0</formula>
    </cfRule>
    <cfRule type="containsText" dxfId="54" priority="70" operator="containsText" text="OK">
      <formula>NOT(ISERROR(SEARCH("OK",L8)))</formula>
    </cfRule>
  </conditionalFormatting>
  <conditionalFormatting sqref="H8">
    <cfRule type="containsText" dxfId="53" priority="68" operator="containsText" text="OK">
      <formula>NOT(ISERROR(SEARCH("OK",H8)))</formula>
    </cfRule>
  </conditionalFormatting>
  <conditionalFormatting sqref="L14:O14">
    <cfRule type="containsText" dxfId="52" priority="67" operator="containsText" text="OK">
      <formula>NOT(ISERROR(SEARCH("OK",L14)))</formula>
    </cfRule>
  </conditionalFormatting>
  <conditionalFormatting sqref="L14:O14">
    <cfRule type="containsText" dxfId="51" priority="66" operator="containsText" text="Query">
      <formula>NOT(ISERROR(SEARCH("Query",L14)))</formula>
    </cfRule>
  </conditionalFormatting>
  <conditionalFormatting sqref="L14:N14">
    <cfRule type="cellIs" priority="65" operator="greaterThan">
      <formula>0</formula>
    </cfRule>
  </conditionalFormatting>
  <conditionalFormatting sqref="L14:O14">
    <cfRule type="cellIs" priority="63" operator="greaterThan">
      <formula>0</formula>
    </cfRule>
    <cfRule type="containsText" dxfId="50" priority="64" operator="containsText" text="OK">
      <formula>NOT(ISERROR(SEARCH("OK",L14)))</formula>
    </cfRule>
  </conditionalFormatting>
  <conditionalFormatting sqref="H14">
    <cfRule type="containsText" dxfId="49" priority="62" operator="containsText" text="OK">
      <formula>NOT(ISERROR(SEARCH("OK",H14)))</formula>
    </cfRule>
  </conditionalFormatting>
  <conditionalFormatting sqref="L20:O20">
    <cfRule type="containsText" dxfId="48" priority="61" operator="containsText" text="OK">
      <formula>NOT(ISERROR(SEARCH("OK",L20)))</formula>
    </cfRule>
  </conditionalFormatting>
  <conditionalFormatting sqref="L20:O20">
    <cfRule type="containsText" dxfId="47" priority="60" operator="containsText" text="Query">
      <formula>NOT(ISERROR(SEARCH("Query",L20)))</formula>
    </cfRule>
  </conditionalFormatting>
  <conditionalFormatting sqref="L20:N20">
    <cfRule type="cellIs" priority="59" operator="greaterThan">
      <formula>0</formula>
    </cfRule>
  </conditionalFormatting>
  <conditionalFormatting sqref="L20:O20">
    <cfRule type="cellIs" priority="57" operator="greaterThan">
      <formula>0</formula>
    </cfRule>
    <cfRule type="containsText" dxfId="46" priority="58" operator="containsText" text="OK">
      <formula>NOT(ISERROR(SEARCH("OK",L20)))</formula>
    </cfRule>
  </conditionalFormatting>
  <conditionalFormatting sqref="H20">
    <cfRule type="containsText" dxfId="45" priority="56" operator="containsText" text="OK">
      <formula>NOT(ISERROR(SEARCH("OK",H20)))</formula>
    </cfRule>
  </conditionalFormatting>
  <conditionalFormatting sqref="L26:O26">
    <cfRule type="containsText" dxfId="44" priority="55" operator="containsText" text="OK">
      <formula>NOT(ISERROR(SEARCH("OK",L26)))</formula>
    </cfRule>
  </conditionalFormatting>
  <conditionalFormatting sqref="L26:O26">
    <cfRule type="containsText" dxfId="43" priority="54" operator="containsText" text="Query">
      <formula>NOT(ISERROR(SEARCH("Query",L26)))</formula>
    </cfRule>
  </conditionalFormatting>
  <conditionalFormatting sqref="L26:N26">
    <cfRule type="cellIs" priority="53" operator="greaterThan">
      <formula>0</formula>
    </cfRule>
  </conditionalFormatting>
  <conditionalFormatting sqref="L26:O26">
    <cfRule type="cellIs" priority="51" operator="greaterThan">
      <formula>0</formula>
    </cfRule>
    <cfRule type="containsText" dxfId="42" priority="52" operator="containsText" text="OK">
      <formula>NOT(ISERROR(SEARCH("OK",L26)))</formula>
    </cfRule>
  </conditionalFormatting>
  <conditionalFormatting sqref="H26">
    <cfRule type="containsText" dxfId="41" priority="50" operator="containsText" text="OK">
      <formula>NOT(ISERROR(SEARCH("OK",H26)))</formula>
    </cfRule>
  </conditionalFormatting>
  <conditionalFormatting sqref="L32:O32">
    <cfRule type="containsText" dxfId="40" priority="49" operator="containsText" text="OK">
      <formula>NOT(ISERROR(SEARCH("OK",L32)))</formula>
    </cfRule>
  </conditionalFormatting>
  <conditionalFormatting sqref="L32:O32">
    <cfRule type="containsText" dxfId="39" priority="48" operator="containsText" text="Query">
      <formula>NOT(ISERROR(SEARCH("Query",L32)))</formula>
    </cfRule>
  </conditionalFormatting>
  <conditionalFormatting sqref="L32:N32">
    <cfRule type="cellIs" priority="47" operator="greaterThan">
      <formula>0</formula>
    </cfRule>
  </conditionalFormatting>
  <conditionalFormatting sqref="L32:O32">
    <cfRule type="cellIs" priority="45" operator="greaterThan">
      <formula>0</formula>
    </cfRule>
    <cfRule type="containsText" dxfId="38" priority="46" operator="containsText" text="OK">
      <formula>NOT(ISERROR(SEARCH("OK",L32)))</formula>
    </cfRule>
  </conditionalFormatting>
  <conditionalFormatting sqref="H32">
    <cfRule type="containsText" dxfId="37" priority="44" operator="containsText" text="OK">
      <formula>NOT(ISERROR(SEARCH("OK",H32)))</formula>
    </cfRule>
  </conditionalFormatting>
  <conditionalFormatting sqref="L38:O38">
    <cfRule type="containsText" dxfId="36" priority="43" operator="containsText" text="OK">
      <formula>NOT(ISERROR(SEARCH("OK",L38)))</formula>
    </cfRule>
  </conditionalFormatting>
  <conditionalFormatting sqref="L38:O38">
    <cfRule type="containsText" dxfId="35" priority="42" operator="containsText" text="Query">
      <formula>NOT(ISERROR(SEARCH("Query",L38)))</formula>
    </cfRule>
  </conditionalFormatting>
  <conditionalFormatting sqref="L38:N38">
    <cfRule type="cellIs" priority="41" operator="greaterThan">
      <formula>0</formula>
    </cfRule>
  </conditionalFormatting>
  <conditionalFormatting sqref="L38:O38">
    <cfRule type="cellIs" priority="39" operator="greaterThan">
      <formula>0</formula>
    </cfRule>
    <cfRule type="containsText" dxfId="34" priority="40" operator="containsText" text="OK">
      <formula>NOT(ISERROR(SEARCH("OK",L38)))</formula>
    </cfRule>
  </conditionalFormatting>
  <conditionalFormatting sqref="H38">
    <cfRule type="containsText" dxfId="33" priority="38" operator="containsText" text="OK">
      <formula>NOT(ISERROR(SEARCH("OK",H38)))</formula>
    </cfRule>
  </conditionalFormatting>
  <conditionalFormatting sqref="T30:T32">
    <cfRule type="cellIs" dxfId="32" priority="25" operator="equal">
      <formula>FALSE</formula>
    </cfRule>
  </conditionalFormatting>
  <conditionalFormatting sqref="T35">
    <cfRule type="cellIs" dxfId="31" priority="24" operator="equal">
      <formula>FALSE</formula>
    </cfRule>
  </conditionalFormatting>
  <conditionalFormatting sqref="L44:O44">
    <cfRule type="containsText" dxfId="30" priority="37" operator="containsText" text="OK">
      <formula>NOT(ISERROR(SEARCH("OK",L44)))</formula>
    </cfRule>
  </conditionalFormatting>
  <conditionalFormatting sqref="L44:O44">
    <cfRule type="containsText" dxfId="29" priority="36" operator="containsText" text="Query">
      <formula>NOT(ISERROR(SEARCH("Query",L44)))</formula>
    </cfRule>
  </conditionalFormatting>
  <conditionalFormatting sqref="L44:N44">
    <cfRule type="cellIs" priority="35" operator="greaterThan">
      <formula>0</formula>
    </cfRule>
  </conditionalFormatting>
  <conditionalFormatting sqref="L44:O44">
    <cfRule type="cellIs" priority="33" operator="greaterThan">
      <formula>0</formula>
    </cfRule>
    <cfRule type="containsText" dxfId="28" priority="34" operator="containsText" text="OK">
      <formula>NOT(ISERROR(SEARCH("OK",L44)))</formula>
    </cfRule>
  </conditionalFormatting>
  <conditionalFormatting sqref="H44">
    <cfRule type="containsText" dxfId="27" priority="32" operator="containsText" text="OK">
      <formula>NOT(ISERROR(SEARCH("OK",H44)))</formula>
    </cfRule>
  </conditionalFormatting>
  <conditionalFormatting sqref="L56:O56">
    <cfRule type="containsText" dxfId="26" priority="31" operator="containsText" text="OK">
      <formula>NOT(ISERROR(SEARCH("OK",L56)))</formula>
    </cfRule>
  </conditionalFormatting>
  <conditionalFormatting sqref="L56:O56">
    <cfRule type="containsText" dxfId="25" priority="30" operator="containsText" text="Query">
      <formula>NOT(ISERROR(SEARCH("Query",L56)))</formula>
    </cfRule>
  </conditionalFormatting>
  <conditionalFormatting sqref="L56:N56">
    <cfRule type="cellIs" priority="29" operator="greaterThan">
      <formula>0</formula>
    </cfRule>
  </conditionalFormatting>
  <conditionalFormatting sqref="L56:O56">
    <cfRule type="cellIs" priority="27" operator="greaterThan">
      <formula>0</formula>
    </cfRule>
    <cfRule type="containsText" dxfId="24" priority="28" operator="containsText" text="OK">
      <formula>NOT(ISERROR(SEARCH("OK",L56)))</formula>
    </cfRule>
  </conditionalFormatting>
  <conditionalFormatting sqref="H56">
    <cfRule type="containsText" dxfId="23" priority="26" operator="containsText" text="OK">
      <formula>NOT(ISERROR(SEARCH("OK",H56)))</formula>
    </cfRule>
  </conditionalFormatting>
  <conditionalFormatting sqref="T24:T26">
    <cfRule type="cellIs" dxfId="22" priority="17" operator="equal">
      <formula>FALSE</formula>
    </cfRule>
  </conditionalFormatting>
  <conditionalFormatting sqref="T17">
    <cfRule type="cellIs" dxfId="21" priority="16" operator="equal">
      <formula>FALSE</formula>
    </cfRule>
  </conditionalFormatting>
  <conditionalFormatting sqref="T36:T38">
    <cfRule type="cellIs" dxfId="20" priority="23" operator="equal">
      <formula>FALSE</formula>
    </cfRule>
  </conditionalFormatting>
  <conditionalFormatting sqref="T41">
    <cfRule type="cellIs" dxfId="19" priority="22" operator="equal">
      <formula>FALSE</formula>
    </cfRule>
  </conditionalFormatting>
  <conditionalFormatting sqref="T42:T44">
    <cfRule type="cellIs" dxfId="18" priority="21" operator="equal">
      <formula>FALSE</formula>
    </cfRule>
  </conditionalFormatting>
  <conditionalFormatting sqref="T53">
    <cfRule type="cellIs" dxfId="17" priority="20" operator="equal">
      <formula>FALSE</formula>
    </cfRule>
  </conditionalFormatting>
  <conditionalFormatting sqref="T54:T56">
    <cfRule type="cellIs" dxfId="16" priority="19" operator="equal">
      <formula>FALSE</formula>
    </cfRule>
  </conditionalFormatting>
  <conditionalFormatting sqref="T23">
    <cfRule type="cellIs" dxfId="15" priority="18" operator="equal">
      <formula>FALSE</formula>
    </cfRule>
  </conditionalFormatting>
  <conditionalFormatting sqref="T18:T20">
    <cfRule type="cellIs" dxfId="14" priority="15" operator="equal">
      <formula>FALSE</formula>
    </cfRule>
  </conditionalFormatting>
  <conditionalFormatting sqref="T11">
    <cfRule type="cellIs" dxfId="13" priority="14" operator="equal">
      <formula>FALSE</formula>
    </cfRule>
  </conditionalFormatting>
  <conditionalFormatting sqref="T12:T14">
    <cfRule type="cellIs" dxfId="12" priority="13" operator="equal">
      <formula>FALSE</formula>
    </cfRule>
  </conditionalFormatting>
  <conditionalFormatting sqref="T5">
    <cfRule type="cellIs" dxfId="11" priority="12" operator="equal">
      <formula>FALSE</formula>
    </cfRule>
  </conditionalFormatting>
  <conditionalFormatting sqref="T6:T8">
    <cfRule type="cellIs" dxfId="10" priority="11" operator="equal">
      <formula>FALSE</formula>
    </cfRule>
  </conditionalFormatting>
  <conditionalFormatting sqref="K8">
    <cfRule type="containsText" dxfId="9" priority="10" operator="containsText" text="OK">
      <formula>NOT(ISERROR(SEARCH("OK",K8)))</formula>
    </cfRule>
  </conditionalFormatting>
  <conditionalFormatting sqref="K14">
    <cfRule type="containsText" dxfId="8" priority="9" operator="containsText" text="OK">
      <formula>NOT(ISERROR(SEARCH("OK",K14)))</formula>
    </cfRule>
  </conditionalFormatting>
  <conditionalFormatting sqref="K20">
    <cfRule type="containsText" dxfId="7" priority="8" operator="containsText" text="OK">
      <formula>NOT(ISERROR(SEARCH("OK",K20)))</formula>
    </cfRule>
  </conditionalFormatting>
  <conditionalFormatting sqref="K26">
    <cfRule type="containsText" dxfId="6" priority="7" operator="containsText" text="OK">
      <formula>NOT(ISERROR(SEARCH("OK",K26)))</formula>
    </cfRule>
  </conditionalFormatting>
  <conditionalFormatting sqref="K32">
    <cfRule type="containsText" dxfId="5" priority="6" operator="containsText" text="OK">
      <formula>NOT(ISERROR(SEARCH("OK",K32)))</formula>
    </cfRule>
  </conditionalFormatting>
  <conditionalFormatting sqref="K38">
    <cfRule type="containsText" dxfId="4" priority="5" operator="containsText" text="OK">
      <formula>NOT(ISERROR(SEARCH("OK",K38)))</formula>
    </cfRule>
  </conditionalFormatting>
  <conditionalFormatting sqref="K44">
    <cfRule type="containsText" dxfId="3" priority="4" operator="containsText" text="OK">
      <formula>NOT(ISERROR(SEARCH("OK",K44)))</formula>
    </cfRule>
  </conditionalFormatting>
  <conditionalFormatting sqref="K56">
    <cfRule type="containsText" dxfId="2" priority="3" operator="containsText" text="OK">
      <formula>NOT(ISERROR(SEARCH("OK",K56)))</formula>
    </cfRule>
  </conditionalFormatting>
  <conditionalFormatting sqref="H47:H49">
    <cfRule type="containsText" dxfId="1" priority="2" operator="containsText" text="OK">
      <formula>NOT(ISERROR(SEARCH("OK",H47)))</formula>
    </cfRule>
  </conditionalFormatting>
  <conditionalFormatting sqref="H50">
    <cfRule type="containsText" dxfId="0" priority="1" operator="containsText" text="OK">
      <formula>NOT(ISERROR(SEARCH("OK",H50)))</formula>
    </cfRule>
  </conditionalFormatting>
  <pageMargins left="0.39370078740157483" right="0.39370078740157483" top="0.98425196850393704" bottom="0.98425196850393704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158</vt:i4>
      </vt:variant>
    </vt:vector>
  </HeadingPairs>
  <TitlesOfParts>
    <vt:vector size="166" baseType="lpstr">
      <vt:lpstr>Results Senior</vt:lpstr>
      <vt:lpstr>Cum Men</vt:lpstr>
      <vt:lpstr>cum Women</vt:lpstr>
      <vt:lpstr>Team Results</vt:lpstr>
      <vt:lpstr>Awards Senior</vt:lpstr>
      <vt:lpstr>Results Junior</vt:lpstr>
      <vt:lpstr>Cum Junior</vt:lpstr>
      <vt:lpstr>Awards Junior</vt:lpstr>
      <vt:lpstr>AwardsJuniorPreRacePredictionCol</vt:lpstr>
      <vt:lpstr>AwardsJuniorRefCol</vt:lpstr>
      <vt:lpstr>AwardsSeniorPreRacePredictionCol</vt:lpstr>
      <vt:lpstr>AwardsSeniorRefCol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'Awards Junior'!Print_Area</vt:lpstr>
      <vt:lpstr>'Awards Senior'!Print_Area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'Awards Junior'!Print_Titles</vt:lpstr>
      <vt:lpstr>'Awards Senior'!Print_Titles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ESSCCL</dc:creator>
  <cp:lastModifiedBy>ESSCCL</cp:lastModifiedBy>
  <cp:lastPrinted>2025-03-24T08:47:55Z</cp:lastPrinted>
  <dcterms:created xsi:type="dcterms:W3CDTF">2025-03-24T08:25:54Z</dcterms:created>
  <dcterms:modified xsi:type="dcterms:W3CDTF">2025-03-24T08:48:34Z</dcterms:modified>
</cp:coreProperties>
</file>