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ESSCCL\Documents\ESSCCL\2627\Race 1 Snape\"/>
    </mc:Choice>
  </mc:AlternateContent>
  <bookViews>
    <workbookView xWindow="0" yWindow="0" windowWidth="20490" windowHeight="7350"/>
  </bookViews>
  <sheets>
    <sheet name="Results Senior" sheetId="2" r:id="rId1"/>
    <sheet name="Cum Men" sheetId="3" r:id="rId2"/>
    <sheet name="cum Women" sheetId="4" r:id="rId3"/>
    <sheet name="Team Results" sheetId="5" r:id="rId4"/>
    <sheet name="Results Junior" sheetId="6" r:id="rId5"/>
    <sheet name="Team Junior" sheetId="8" r:id="rId6"/>
    <sheet name="Cum Junior" sheetId="7" r:id="rId7"/>
  </sheets>
  <externalReferences>
    <externalReference r:id="rId8"/>
  </externalReferences>
  <definedNames>
    <definedName name="_xlnm._FilterDatabase" localSheetId="0" hidden="1">'Results Senior'!$A$7:$K$7</definedName>
    <definedName name="ControlNoOfRaces">[1]Control!$S$25</definedName>
    <definedName name="ControlRaceNo">[1]Control!$Q$25</definedName>
    <definedName name="CumJuniorAwardsRefCol">'Cum Junior'!$L$6</definedName>
    <definedName name="CumJuniorClubCodeCol">'Cum Junior'!$C$6</definedName>
    <definedName name="CumJuniorEstMaxCol">'Cum Junior'!$AJ$6</definedName>
    <definedName name="CumJuniorFirstAnalCol">'Cum Junior'!$V$6</definedName>
    <definedName name="CumJuniorFormulaLastRacePredictor">'Cum Junior'!$AC$2:$AM$2</definedName>
    <definedName name="CumJuniorFormulaTotal">'Cum Junior'!$J$2:$U$2</definedName>
    <definedName name="CumJuniorLastAnalCol">'Cum Junior'!$AA$6</definedName>
    <definedName name="CumJuniorLastCol">'Cum Junior'!$AQ$6</definedName>
    <definedName name="CumJuniorMakeFirstCol">'Cum Junior'!$AN$6</definedName>
    <definedName name="CumJuniorNameCol">'Cum Junior'!$B$6</definedName>
    <definedName name="CumJuniorPositionCol">'Cum Junior'!$A$6</definedName>
    <definedName name="CumJuniorPrevNoOfRacesCol">'Cum Junior'!$AG$6</definedName>
    <definedName name="CumJuniorPrevPointsCol">'Cum Junior'!$AH$6</definedName>
    <definedName name="CumJuniorR1Col">'Cum Junior'!$D$6</definedName>
    <definedName name="CumJuniorR2Col">'Cum Junior'!$E$6</definedName>
    <definedName name="CumJuniorR3Col">'Cum Junior'!$F$6</definedName>
    <definedName name="CumJuniorR4Col">'Cum Junior'!$G$6</definedName>
    <definedName name="CumJuniorR5Col">'Cum Junior'!$H$6</definedName>
    <definedName name="CumJuniorR6Col">'Cum Junior'!$I$6</definedName>
    <definedName name="CumJuniorRacesRunCol">'Cum Junior'!$N$6</definedName>
    <definedName name="CumJuniorTotalCol">'Cum Junior'!$J$6</definedName>
    <definedName name="CumJuniorU11B">'Cum Junior'!$A$7:$J$14</definedName>
    <definedName name="CumJuniorU11G">'Cum Junior'!$A$16:$J$21</definedName>
    <definedName name="CumJuniorU13B">'Cum Junior'!$A$23:$J$38</definedName>
    <definedName name="CumJuniorU13G">'Cum Junior'!$A$40:$J$53</definedName>
    <definedName name="CumJuniorU15B">'Cum Junior'!$A$55:$J$65</definedName>
    <definedName name="CumJuniorU15G">'Cum Junior'!$A$67:$J$73</definedName>
    <definedName name="CumJuniorU17B">'Cum Junior'!$A$75:$J$84</definedName>
    <definedName name="CumJuniorU17G">'Cum Junior'!$A$86:$J$89</definedName>
    <definedName name="CumJuniorWeightedSortCol">'Cum Junior'!$U$6</definedName>
    <definedName name="CumMenAwardsRefCol">'Cum Men'!$M$6</definedName>
    <definedName name="CumMenClubCodeCol">'Cum Men'!$D$6</definedName>
    <definedName name="CumMenEligibleCol">'Cum Men'!$L$6</definedName>
    <definedName name="CumMenESPositionCol">'Cum Men'!$B$6</definedName>
    <definedName name="CumMenEstMaxCol">'Cum Men'!$AK$6</definedName>
    <definedName name="CumMenFirstAnalCol">'Cum Men'!$W$6</definedName>
    <definedName name="CumMenFormulaLastRacePredictor">'Cum Men'!$AD$2:$AN$2</definedName>
    <definedName name="CumMenFormulaTotal">'Cum Men'!$K$2:$V$2</definedName>
    <definedName name="CumMenLastAnalCol">'Cum Men'!$AB$6</definedName>
    <definedName name="CumMenLastCol">'Cum Men'!$AR$6</definedName>
    <definedName name="CumMenMakeFirstCol">'Cum Men'!$AO$6</definedName>
    <definedName name="CumMenNameCol">'Cum Men'!$C$6</definedName>
    <definedName name="CumMenPositionCol">'Cum Men'!$A$6</definedName>
    <definedName name="CumMenPrevNoOfRacesCol">'Cum Men'!$AH$6</definedName>
    <definedName name="CumMenPrevPointsCol">'Cum Men'!$AI$6</definedName>
    <definedName name="CumMenR1Col">'Cum Men'!$E$6</definedName>
    <definedName name="CumMenR2Col">'Cum Men'!$F$6</definedName>
    <definedName name="CumMenR3Col">'Cum Men'!$G$6</definedName>
    <definedName name="CumMenR4Col">'Cum Men'!$H$6</definedName>
    <definedName name="CumMenR5Col">'Cum Men'!$I$6</definedName>
    <definedName name="CumMenR6Col">'Cum Men'!$J$6</definedName>
    <definedName name="CumMenRace2Input">'Cum Men'!$F$2</definedName>
    <definedName name="CumMenRacesRunCol">'Cum Men'!$O$6</definedName>
    <definedName name="CumMenTotalCol">'Cum Men'!$K$6</definedName>
    <definedName name="CumMenweightedSortCol">'Cum Men'!$V$6</definedName>
    <definedName name="CumWomenAwardsRefCol">'cum Women'!$M$6</definedName>
    <definedName name="CumWomenClubCodeCol">'cum Women'!$D$6</definedName>
    <definedName name="CumWomenEligibleCol">'cum Women'!$L$6</definedName>
    <definedName name="CumWomenESPositionCol">'cum Women'!$B$6</definedName>
    <definedName name="CumWomenEstMaxCol">'cum Women'!$AK$6</definedName>
    <definedName name="CumWomenFirstAnalCol">'cum Women'!$W$6</definedName>
    <definedName name="CumWomenFormulaLastRacePredictor">'cum Women'!$AD$2:$AN$2</definedName>
    <definedName name="CumWomenFormulaTotal">'cum Women'!$K$2:$V$2</definedName>
    <definedName name="CumWomenLastAnalCol">'cum Women'!$AB$6</definedName>
    <definedName name="CumWomenLastCol">'cum Women'!$AR$6</definedName>
    <definedName name="CumWomenMakeFirstCol">'cum Women'!$AO$6</definedName>
    <definedName name="CumWomenNameCol">'cum Women'!$C$6</definedName>
    <definedName name="CumWomenPositionCol">'cum Women'!$A$6</definedName>
    <definedName name="CumWomenPrevNoOfRacesCol">'cum Women'!$AH$6</definedName>
    <definedName name="CumWomenPrevPointsCol">'cum Women'!$AI$6</definedName>
    <definedName name="CumWomenR1Col">'cum Women'!$E$6</definedName>
    <definedName name="CumWomenR2Col">'cum Women'!$F$6</definedName>
    <definedName name="CumWomenR3Col">'cum Women'!$G$6</definedName>
    <definedName name="CumWomenR4Col">'cum Women'!$H$6</definedName>
    <definedName name="CumWomenR5Col">'cum Women'!$I$6</definedName>
    <definedName name="CumWomenR6Col">'cum Women'!$J$6</definedName>
    <definedName name="CumWomenRacesRunCol">'cum Women'!$O$6</definedName>
    <definedName name="CumWomenTotalCol">'cum Women'!$K$6</definedName>
    <definedName name="CumWomenWeightedSortCol">'cum Women'!$V$6</definedName>
    <definedName name="Men_35">'Cum Men'!$A$32:$K$52</definedName>
    <definedName name="Men_40">'Cum Men'!$A$54:$K$80</definedName>
    <definedName name="Men_45">'Cum Men'!$A$82:$K$108</definedName>
    <definedName name="Men_50">'Cum Men'!$A$110:$K$131</definedName>
    <definedName name="Men_55">'Cum Men'!$A$133:$K$162</definedName>
    <definedName name="Men_60">'Cum Men'!$A$164:$K$189</definedName>
    <definedName name="Men_65">'Cum Men'!$A$191:$K$215</definedName>
    <definedName name="Men_70">'Cum Men'!$A$217:$K$226</definedName>
    <definedName name="Men_U18">'Cum Men'!$A$26:$K$30</definedName>
    <definedName name="_xlnm.Print_Area" localSheetId="6">'Cum Junior'!$A$7:$J$86</definedName>
    <definedName name="_xlnm.Print_Area" localSheetId="1">'Cum Men'!$A$7:$L$226</definedName>
    <definedName name="_xlnm.Print_Area" localSheetId="2">'cum Women'!$A$7:$L$180</definedName>
    <definedName name="_xlnm.Print_Area" localSheetId="4">'Results Junior'!$A$13:$G$96</definedName>
    <definedName name="_xlnm.Print_Area" localSheetId="3">'Team Results'!$A$16:$AK$78</definedName>
    <definedName name="_xlnm.Print_Titles" localSheetId="6">'Cum Junior'!$4:$6</definedName>
    <definedName name="_xlnm.Print_Titles" localSheetId="1">'Cum Men'!$4:$6</definedName>
    <definedName name="_xlnm.Print_Titles" localSheetId="2">'cum Women'!$4:$6</definedName>
    <definedName name="_xlnm.Print_Titles" localSheetId="4">'Results Junior'!$11:$11</definedName>
    <definedName name="_xlnm.Print_Titles" localSheetId="0">'Results Senior'!$5:$6</definedName>
    <definedName name="ResultsClubCodeColSenior">'Results Senior'!$F$7</definedName>
    <definedName name="ResultsClubFullColSenior">'Results Senior'!$E$7</definedName>
    <definedName name="ResultsDNFEndRowSenior">'Results Senior'!$C$2</definedName>
    <definedName name="ResultsDNFStartRowSenior">'Results Senior'!$C$1</definedName>
    <definedName name="ResultsHeaderRowSenior">'Results Senior'!$A$7</definedName>
    <definedName name="ResultsJuniorBlock">'Results Junior'!$A$2:$I$4</definedName>
    <definedName name="ResultsJuniorBlock2">'Results Junior'!$A$4:$I$4</definedName>
    <definedName name="ResultsJuniorClubCodeCol">'Results Junior'!$E$3</definedName>
    <definedName name="ResultsJuniorClubFullCol">'Results Junior'!$D$3</definedName>
    <definedName name="ResultsJuniorHeader">'Results Junior'!$A$11</definedName>
    <definedName name="ResultsJuniorNameCol">'Results Junior'!$C$3</definedName>
    <definedName name="ResultsJuniorPointsCol">'Results Junior'!$G$3</definedName>
    <definedName name="ResultsJuniorPositionCol">'Results Junior'!$A$3</definedName>
    <definedName name="ResultsJuniorPreRegCol">'Results Junior'!$H$3</definedName>
    <definedName name="ResultsJuniorRaceNoCol">'Results Junior'!$B$3</definedName>
    <definedName name="ResultsJuniorTimeCol">'Results Junior'!$F$3</definedName>
    <definedName name="ResultsJuniorTimeFormat">'Results Junior'!$F$4</definedName>
    <definedName name="ResultsNameColSenior">'Results Senior'!$D$7</definedName>
    <definedName name="ResultsNumberColSenior">'Results Senior'!$B$7</definedName>
    <definedName name="SeniorMen">'Cum Men'!$A$7:$K$24</definedName>
    <definedName name="SeniorWomen">'cum Women'!$A$7:$K$25</definedName>
    <definedName name="TeamFormula1">'Team Results'!$B$1:$AK$1</definedName>
    <definedName name="TeamPointsByRace1">'Team Results'!$B$84:$S$90</definedName>
    <definedName name="TeamPointsByRace2">'Team Results'!$U$84:$AL$90</definedName>
    <definedName name="TeamResultFinalPositionRow">'Team Results'!$A$57</definedName>
    <definedName name="TeamResultFinalTotalRow">'Team Results'!$A$56</definedName>
    <definedName name="TeamResultPositionRow">'Team Results'!$A$42</definedName>
    <definedName name="TeamResultPrevPositionRow">'Team Results'!$A$55</definedName>
    <definedName name="TeamResultsClubs">'Team Results'!$B$3:$S$3</definedName>
    <definedName name="TeamResultsFigs">'Team Results'!$B$19:$S$39</definedName>
    <definedName name="TeamResultsFigs2">'Team Results'!$B$44:$S$54</definedName>
    <definedName name="TeamResultsHeaderRow">'Team Results'!$A$18</definedName>
    <definedName name="TeamResultsPreviousRaceHeader">'Team Results'!$A$106</definedName>
    <definedName name="TeamResultsTable">'Team Results'!$A$16:$AL$60</definedName>
    <definedName name="TeamResultsTotalRow">'Team Results'!$A$40</definedName>
    <definedName name="ToFile1">'Team Results'!$A$15</definedName>
    <definedName name="ToFile10">'Cum Junior'!$O$3</definedName>
    <definedName name="ToFile2">'Team Results'!$T$15</definedName>
    <definedName name="ToFile3">'Cum Men'!$D$5</definedName>
    <definedName name="ToFile4">'cum Women'!$D$5</definedName>
    <definedName name="ToFile5">'Cum Junior'!$C$5</definedName>
    <definedName name="ToFile6">'Team Results'!$R$16</definedName>
    <definedName name="ToFile7">'Team Results'!$AK$16</definedName>
    <definedName name="ToFile8">'Cum Men'!$P$3</definedName>
    <definedName name="ToFile9">'cum Women'!$P$3</definedName>
    <definedName name="Women35">'cum Women'!$A$34:$K$42</definedName>
    <definedName name="Women40">'cum Women'!$A$44:$K$70</definedName>
    <definedName name="Women45">'cum Women'!$A$72:$K$95</definedName>
    <definedName name="Women50">'cum Women'!$A$97:$K$121</definedName>
    <definedName name="Women55">'cum Women'!$A$123:$K$142</definedName>
    <definedName name="Women60">'cum Women'!$A$144:$K$161</definedName>
    <definedName name="Women65">'cum Women'!$A$163:$K$175</definedName>
    <definedName name="Women70">'cum Women'!$A$177:$K$180</definedName>
    <definedName name="WomenU18">'cum Women'!$A$27:$K$32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57" i="5" l="1"/>
  <c r="X56" i="5"/>
  <c r="AK55" i="5"/>
  <c r="AJ55" i="5"/>
  <c r="AI55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B55" i="5"/>
  <c r="AK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AK52" i="5"/>
  <c r="AI52" i="5"/>
  <c r="AH52" i="5"/>
  <c r="AG52" i="5"/>
  <c r="AF52" i="5"/>
  <c r="AE52" i="5"/>
  <c r="AD52" i="5"/>
  <c r="AC52" i="5"/>
  <c r="AB52" i="5"/>
  <c r="AA52" i="5"/>
  <c r="Z52" i="5"/>
  <c r="Y52" i="5"/>
  <c r="X52" i="5"/>
  <c r="W52" i="5"/>
  <c r="V52" i="5"/>
  <c r="U52" i="5"/>
  <c r="AK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AK50" i="5"/>
  <c r="AI50" i="5"/>
  <c r="AH50" i="5"/>
  <c r="AG50" i="5"/>
  <c r="AF50" i="5"/>
  <c r="AE50" i="5"/>
  <c r="AD50" i="5"/>
  <c r="AC50" i="5"/>
  <c r="AB50" i="5"/>
  <c r="AA50" i="5"/>
  <c r="Z50" i="5"/>
  <c r="Y50" i="5"/>
  <c r="X50" i="5"/>
  <c r="W50" i="5"/>
  <c r="V50" i="5"/>
  <c r="U50" i="5"/>
  <c r="AK49" i="5"/>
  <c r="AI49" i="5"/>
  <c r="AH49" i="5"/>
  <c r="AG49" i="5"/>
  <c r="AF49" i="5"/>
  <c r="AE49" i="5"/>
  <c r="AD49" i="5"/>
  <c r="AC49" i="5"/>
  <c r="AB49" i="5"/>
  <c r="AA49" i="5"/>
  <c r="Z49" i="5"/>
  <c r="Y49" i="5"/>
  <c r="X49" i="5"/>
  <c r="W49" i="5"/>
  <c r="V49" i="5"/>
  <c r="U49" i="5"/>
  <c r="AK48" i="5"/>
  <c r="AI48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AK47" i="5"/>
  <c r="AI47" i="5"/>
  <c r="AH47" i="5"/>
  <c r="AG47" i="5"/>
  <c r="AF47" i="5"/>
  <c r="AE47" i="5"/>
  <c r="AD47" i="5"/>
  <c r="AC47" i="5"/>
  <c r="AB47" i="5"/>
  <c r="AA47" i="5"/>
  <c r="Z47" i="5"/>
  <c r="Y47" i="5"/>
  <c r="X47" i="5"/>
  <c r="W47" i="5"/>
  <c r="V47" i="5"/>
  <c r="U47" i="5"/>
  <c r="AK46" i="5"/>
  <c r="AI46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AK45" i="5"/>
  <c r="AI45" i="5"/>
  <c r="AH45" i="5"/>
  <c r="AG45" i="5"/>
  <c r="AF45" i="5"/>
  <c r="AE45" i="5"/>
  <c r="AD45" i="5"/>
  <c r="AC45" i="5"/>
  <c r="AB45" i="5"/>
  <c r="AA45" i="5"/>
  <c r="Z45" i="5"/>
  <c r="Y45" i="5"/>
  <c r="X45" i="5"/>
  <c r="W45" i="5"/>
  <c r="V45" i="5"/>
  <c r="U45" i="5"/>
  <c r="AK44" i="5"/>
  <c r="AI44" i="5"/>
  <c r="AH44" i="5"/>
  <c r="AG44" i="5"/>
  <c r="AF44" i="5"/>
  <c r="AE44" i="5"/>
  <c r="AD44" i="5"/>
  <c r="AC44" i="5"/>
  <c r="AB44" i="5"/>
  <c r="AA44" i="5"/>
  <c r="Z44" i="5"/>
  <c r="Y44" i="5"/>
  <c r="X44" i="5"/>
  <c r="W44" i="5"/>
  <c r="V44" i="5"/>
  <c r="U44" i="5"/>
  <c r="AJ40" i="5"/>
  <c r="AH40" i="5"/>
  <c r="AD40" i="5"/>
  <c r="Z40" i="5"/>
  <c r="X40" i="5"/>
  <c r="V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N42" i="5" s="1"/>
  <c r="N56" i="5" s="1"/>
  <c r="C40" i="5"/>
  <c r="B40" i="5"/>
  <c r="Q42" i="5" s="1"/>
  <c r="AK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AK37" i="5"/>
  <c r="AI37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AK36" i="5"/>
  <c r="AI36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AK35" i="5"/>
  <c r="AI35" i="5"/>
  <c r="AH35" i="5"/>
  <c r="AG35" i="5"/>
  <c r="AF35" i="5"/>
  <c r="AE35" i="5"/>
  <c r="AD35" i="5"/>
  <c r="AC35" i="5"/>
  <c r="AB35" i="5"/>
  <c r="AA35" i="5"/>
  <c r="Z35" i="5"/>
  <c r="Y35" i="5"/>
  <c r="X35" i="5"/>
  <c r="W35" i="5"/>
  <c r="V35" i="5"/>
  <c r="U35" i="5"/>
  <c r="AK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AK33" i="5"/>
  <c r="AI33" i="5"/>
  <c r="AH33" i="5"/>
  <c r="AG33" i="5"/>
  <c r="AF33" i="5"/>
  <c r="AE33" i="5"/>
  <c r="AD33" i="5"/>
  <c r="AC33" i="5"/>
  <c r="AB33" i="5"/>
  <c r="AA33" i="5"/>
  <c r="Z33" i="5"/>
  <c r="Y33" i="5"/>
  <c r="X33" i="5"/>
  <c r="W33" i="5"/>
  <c r="V33" i="5"/>
  <c r="U33" i="5"/>
  <c r="AK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AK31" i="5"/>
  <c r="AI31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AK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AK29" i="5"/>
  <c r="AI29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AK28" i="5"/>
  <c r="AI28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AK27" i="5"/>
  <c r="AI27" i="5"/>
  <c r="AH27" i="5"/>
  <c r="AG27" i="5"/>
  <c r="AF27" i="5"/>
  <c r="AE27" i="5"/>
  <c r="AD27" i="5"/>
  <c r="AC27" i="5"/>
  <c r="AB27" i="5"/>
  <c r="AA27" i="5"/>
  <c r="Z27" i="5"/>
  <c r="Y27" i="5"/>
  <c r="X27" i="5"/>
  <c r="W27" i="5"/>
  <c r="V27" i="5"/>
  <c r="U27" i="5"/>
  <c r="AK26" i="5"/>
  <c r="AI26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AK25" i="5"/>
  <c r="AI25" i="5"/>
  <c r="AH25" i="5"/>
  <c r="AG25" i="5"/>
  <c r="AF25" i="5"/>
  <c r="AE25" i="5"/>
  <c r="AD25" i="5"/>
  <c r="AC25" i="5"/>
  <c r="AB25" i="5"/>
  <c r="AA25" i="5"/>
  <c r="Z25" i="5"/>
  <c r="Y25" i="5"/>
  <c r="X25" i="5"/>
  <c r="W25" i="5"/>
  <c r="V25" i="5"/>
  <c r="U25" i="5"/>
  <c r="AK24" i="5"/>
  <c r="AI24" i="5"/>
  <c r="AH24" i="5"/>
  <c r="AG24" i="5"/>
  <c r="AF24" i="5"/>
  <c r="AE24" i="5"/>
  <c r="AD24" i="5"/>
  <c r="AC24" i="5"/>
  <c r="AB24" i="5"/>
  <c r="AA24" i="5"/>
  <c r="Z24" i="5"/>
  <c r="Y24" i="5"/>
  <c r="X24" i="5"/>
  <c r="W24" i="5"/>
  <c r="V24" i="5"/>
  <c r="U24" i="5"/>
  <c r="AK23" i="5"/>
  <c r="AI23" i="5"/>
  <c r="AH23" i="5"/>
  <c r="AG23" i="5"/>
  <c r="AF23" i="5"/>
  <c r="AE23" i="5"/>
  <c r="AD23" i="5"/>
  <c r="AC23" i="5"/>
  <c r="AB23" i="5"/>
  <c r="AA23" i="5"/>
  <c r="Z23" i="5"/>
  <c r="Y23" i="5"/>
  <c r="X23" i="5"/>
  <c r="W23" i="5"/>
  <c r="V23" i="5"/>
  <c r="U23" i="5"/>
  <c r="AK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AK21" i="5"/>
  <c r="AI21" i="5"/>
  <c r="AH21" i="5"/>
  <c r="AG21" i="5"/>
  <c r="AF21" i="5"/>
  <c r="AE21" i="5"/>
  <c r="AD21" i="5"/>
  <c r="AC21" i="5"/>
  <c r="AB21" i="5"/>
  <c r="AA21" i="5"/>
  <c r="Z21" i="5"/>
  <c r="Y21" i="5"/>
  <c r="X21" i="5"/>
  <c r="W21" i="5"/>
  <c r="V21" i="5"/>
  <c r="U21" i="5"/>
  <c r="AK20" i="5"/>
  <c r="AI20" i="5"/>
  <c r="AH20" i="5"/>
  <c r="AG20" i="5"/>
  <c r="AF20" i="5"/>
  <c r="AE20" i="5"/>
  <c r="AD20" i="5"/>
  <c r="AC20" i="5"/>
  <c r="AB20" i="5"/>
  <c r="AA20" i="5"/>
  <c r="Z20" i="5"/>
  <c r="Y20" i="5"/>
  <c r="X20" i="5"/>
  <c r="W20" i="5"/>
  <c r="V20" i="5"/>
  <c r="U20" i="5"/>
  <c r="AK19" i="5"/>
  <c r="AK40" i="5" s="1"/>
  <c r="AI19" i="5"/>
  <c r="AI40" i="5" s="1"/>
  <c r="AH19" i="5"/>
  <c r="AG19" i="5"/>
  <c r="AG40" i="5" s="1"/>
  <c r="AF19" i="5"/>
  <c r="AF40" i="5" s="1"/>
  <c r="AE19" i="5"/>
  <c r="AE40" i="5" s="1"/>
  <c r="AD19" i="5"/>
  <c r="AC19" i="5"/>
  <c r="AC40" i="5" s="1"/>
  <c r="AB19" i="5"/>
  <c r="AB40" i="5" s="1"/>
  <c r="AA19" i="5"/>
  <c r="AA40" i="5" s="1"/>
  <c r="Z19" i="5"/>
  <c r="Y19" i="5"/>
  <c r="Y40" i="5" s="1"/>
  <c r="X19" i="5"/>
  <c r="W19" i="5"/>
  <c r="W40" i="5" s="1"/>
  <c r="V19" i="5"/>
  <c r="U19" i="5"/>
  <c r="U40" i="5" s="1"/>
  <c r="Q56" i="5" l="1"/>
  <c r="AI42" i="5"/>
  <c r="AI56" i="5" s="1"/>
  <c r="AE42" i="5"/>
  <c r="AE56" i="5" s="1"/>
  <c r="AA42" i="5"/>
  <c r="AA56" i="5" s="1"/>
  <c r="W42" i="5"/>
  <c r="W56" i="5" s="1"/>
  <c r="AJ42" i="5"/>
  <c r="AJ56" i="5" s="1"/>
  <c r="X42" i="5"/>
  <c r="AH42" i="5"/>
  <c r="AH56" i="5" s="1"/>
  <c r="AD42" i="5"/>
  <c r="AD56" i="5" s="1"/>
  <c r="Z42" i="5"/>
  <c r="Z56" i="5" s="1"/>
  <c r="V42" i="5"/>
  <c r="V56" i="5" s="1"/>
  <c r="AB42" i="5"/>
  <c r="AB56" i="5" s="1"/>
  <c r="AK42" i="5"/>
  <c r="AK56" i="5" s="1"/>
  <c r="AG42" i="5"/>
  <c r="AG56" i="5" s="1"/>
  <c r="AC42" i="5"/>
  <c r="AC56" i="5" s="1"/>
  <c r="Y42" i="5"/>
  <c r="Y56" i="5" s="1"/>
  <c r="Y57" i="5" s="1"/>
  <c r="U42" i="5"/>
  <c r="U56" i="5" s="1"/>
  <c r="AF42" i="5"/>
  <c r="AF56" i="5" s="1"/>
  <c r="J42" i="5"/>
  <c r="J56" i="5" s="1"/>
  <c r="R42" i="5"/>
  <c r="R56" i="5" s="1"/>
  <c r="C42" i="5"/>
  <c r="C56" i="5" s="1"/>
  <c r="G42" i="5"/>
  <c r="G56" i="5" s="1"/>
  <c r="K42" i="5"/>
  <c r="K56" i="5" s="1"/>
  <c r="O42" i="5"/>
  <c r="O56" i="5" s="1"/>
  <c r="F42" i="5"/>
  <c r="F56" i="5" s="1"/>
  <c r="D42" i="5"/>
  <c r="D56" i="5" s="1"/>
  <c r="H42" i="5"/>
  <c r="H56" i="5" s="1"/>
  <c r="L42" i="5"/>
  <c r="L56" i="5" s="1"/>
  <c r="P42" i="5"/>
  <c r="P56" i="5" s="1"/>
  <c r="B42" i="5"/>
  <c r="B56" i="5" s="1"/>
  <c r="E42" i="5"/>
  <c r="E56" i="5" s="1"/>
  <c r="I42" i="5"/>
  <c r="I56" i="5" s="1"/>
  <c r="M42" i="5"/>
  <c r="M56" i="5" s="1"/>
  <c r="R88" i="7"/>
  <c r="Q88" i="7"/>
  <c r="N88" i="7"/>
  <c r="O88" i="7" s="1"/>
  <c r="M88" i="7"/>
  <c r="U88" i="7" s="1"/>
  <c r="J88" i="7"/>
  <c r="S88" i="7" s="1"/>
  <c r="S87" i="7"/>
  <c r="R87" i="7"/>
  <c r="T87" i="7" s="1"/>
  <c r="N87" i="7"/>
  <c r="O87" i="7" s="1"/>
  <c r="M87" i="7"/>
  <c r="U87" i="7" s="1"/>
  <c r="J87" i="7"/>
  <c r="P86" i="7"/>
  <c r="Q87" i="7" s="1"/>
  <c r="R83" i="7"/>
  <c r="Q83" i="7"/>
  <c r="O83" i="7"/>
  <c r="N83" i="7"/>
  <c r="J83" i="7"/>
  <c r="S83" i="7" s="1"/>
  <c r="T83" i="7" s="1"/>
  <c r="R82" i="7"/>
  <c r="Q82" i="7"/>
  <c r="N82" i="7"/>
  <c r="O82" i="7" s="1"/>
  <c r="J82" i="7"/>
  <c r="S82" i="7" s="1"/>
  <c r="S81" i="7"/>
  <c r="R81" i="7"/>
  <c r="T81" i="7" s="1"/>
  <c r="Q81" i="7"/>
  <c r="N81" i="7"/>
  <c r="O81" i="7" s="1"/>
  <c r="M81" i="7"/>
  <c r="U81" i="7" s="1"/>
  <c r="J81" i="7"/>
  <c r="S80" i="7"/>
  <c r="T80" i="7" s="1"/>
  <c r="R80" i="7"/>
  <c r="Q80" i="7"/>
  <c r="N80" i="7"/>
  <c r="O80" i="7" s="1"/>
  <c r="M80" i="7"/>
  <c r="U80" i="7" s="1"/>
  <c r="J80" i="7"/>
  <c r="R79" i="7"/>
  <c r="Q79" i="7"/>
  <c r="O79" i="7"/>
  <c r="N79" i="7"/>
  <c r="J79" i="7"/>
  <c r="S79" i="7" s="1"/>
  <c r="T79" i="7" s="1"/>
  <c r="R78" i="7"/>
  <c r="Q78" i="7"/>
  <c r="N78" i="7"/>
  <c r="O78" i="7" s="1"/>
  <c r="J78" i="7"/>
  <c r="S78" i="7" s="1"/>
  <c r="S77" i="7"/>
  <c r="R77" i="7"/>
  <c r="T77" i="7" s="1"/>
  <c r="Q77" i="7"/>
  <c r="N77" i="7"/>
  <c r="O77" i="7" s="1"/>
  <c r="M77" i="7"/>
  <c r="U77" i="7" s="1"/>
  <c r="J77" i="7"/>
  <c r="S76" i="7"/>
  <c r="T76" i="7" s="1"/>
  <c r="R76" i="7"/>
  <c r="N76" i="7"/>
  <c r="O76" i="7" s="1"/>
  <c r="M76" i="7"/>
  <c r="U76" i="7" s="1"/>
  <c r="J76" i="7"/>
  <c r="P75" i="7"/>
  <c r="Q76" i="7" s="1"/>
  <c r="R72" i="7"/>
  <c r="Q72" i="7"/>
  <c r="O72" i="7"/>
  <c r="N72" i="7"/>
  <c r="J72" i="7"/>
  <c r="S72" i="7" s="1"/>
  <c r="S71" i="7"/>
  <c r="R71" i="7"/>
  <c r="T71" i="7" s="1"/>
  <c r="Q71" i="7"/>
  <c r="N71" i="7"/>
  <c r="O71" i="7" s="1"/>
  <c r="M71" i="7"/>
  <c r="U71" i="7" s="1"/>
  <c r="J71" i="7"/>
  <c r="S70" i="7"/>
  <c r="R70" i="7"/>
  <c r="T70" i="7" s="1"/>
  <c r="Q70" i="7"/>
  <c r="N70" i="7"/>
  <c r="O70" i="7" s="1"/>
  <c r="M70" i="7"/>
  <c r="U70" i="7" s="1"/>
  <c r="J70" i="7"/>
  <c r="R69" i="7"/>
  <c r="Q69" i="7"/>
  <c r="O69" i="7"/>
  <c r="N69" i="7"/>
  <c r="J69" i="7"/>
  <c r="S69" i="7" s="1"/>
  <c r="T69" i="7" s="1"/>
  <c r="R68" i="7"/>
  <c r="O68" i="7"/>
  <c r="N68" i="7"/>
  <c r="J68" i="7"/>
  <c r="S68" i="7" s="1"/>
  <c r="P67" i="7"/>
  <c r="Q68" i="7" s="1"/>
  <c r="S64" i="7"/>
  <c r="R64" i="7"/>
  <c r="T64" i="7" s="1"/>
  <c r="Q64" i="7"/>
  <c r="N64" i="7"/>
  <c r="O64" i="7" s="1"/>
  <c r="M64" i="7"/>
  <c r="U64" i="7" s="1"/>
  <c r="J64" i="7"/>
  <c r="R63" i="7"/>
  <c r="Q63" i="7"/>
  <c r="O63" i="7"/>
  <c r="N63" i="7"/>
  <c r="J63" i="7"/>
  <c r="S63" i="7" s="1"/>
  <c r="T63" i="7" s="1"/>
  <c r="R62" i="7"/>
  <c r="Q62" i="7"/>
  <c r="O62" i="7"/>
  <c r="N62" i="7"/>
  <c r="J62" i="7"/>
  <c r="S62" i="7" s="1"/>
  <c r="S61" i="7"/>
  <c r="R61" i="7"/>
  <c r="T61" i="7" s="1"/>
  <c r="Q61" i="7"/>
  <c r="N61" i="7"/>
  <c r="O61" i="7" s="1"/>
  <c r="M61" i="7"/>
  <c r="U61" i="7" s="1"/>
  <c r="J61" i="7"/>
  <c r="S60" i="7"/>
  <c r="R60" i="7"/>
  <c r="T60" i="7" s="1"/>
  <c r="Q60" i="7"/>
  <c r="N60" i="7"/>
  <c r="O60" i="7" s="1"/>
  <c r="M60" i="7"/>
  <c r="U60" i="7" s="1"/>
  <c r="J60" i="7"/>
  <c r="R59" i="7"/>
  <c r="Q59" i="7"/>
  <c r="O59" i="7"/>
  <c r="N59" i="7"/>
  <c r="J59" i="7"/>
  <c r="S59" i="7" s="1"/>
  <c r="T59" i="7" s="1"/>
  <c r="R58" i="7"/>
  <c r="Q58" i="7"/>
  <c r="O58" i="7"/>
  <c r="N58" i="7"/>
  <c r="J58" i="7"/>
  <c r="S58" i="7" s="1"/>
  <c r="R57" i="7"/>
  <c r="Q57" i="7"/>
  <c r="N57" i="7"/>
  <c r="O57" i="7" s="1"/>
  <c r="M57" i="7"/>
  <c r="U57" i="7" s="1"/>
  <c r="J57" i="7"/>
  <c r="S57" i="7" s="1"/>
  <c r="S56" i="7"/>
  <c r="R56" i="7"/>
  <c r="T56" i="7" s="1"/>
  <c r="N56" i="7"/>
  <c r="O56" i="7" s="1"/>
  <c r="M56" i="7"/>
  <c r="U56" i="7" s="1"/>
  <c r="J56" i="7"/>
  <c r="P55" i="7"/>
  <c r="Q56" i="7" s="1"/>
  <c r="R52" i="7"/>
  <c r="Q52" i="7"/>
  <c r="O52" i="7"/>
  <c r="N52" i="7"/>
  <c r="J52" i="7"/>
  <c r="S52" i="7" s="1"/>
  <c r="R51" i="7"/>
  <c r="Q51" i="7"/>
  <c r="N51" i="7"/>
  <c r="O51" i="7" s="1"/>
  <c r="M51" i="7"/>
  <c r="U51" i="7" s="1"/>
  <c r="J51" i="7"/>
  <c r="S51" i="7" s="1"/>
  <c r="S50" i="7"/>
  <c r="R50" i="7"/>
  <c r="T50" i="7" s="1"/>
  <c r="Q50" i="7"/>
  <c r="N50" i="7"/>
  <c r="O50" i="7" s="1"/>
  <c r="M50" i="7"/>
  <c r="U50" i="7" s="1"/>
  <c r="J50" i="7"/>
  <c r="T49" i="7"/>
  <c r="S49" i="7"/>
  <c r="R49" i="7"/>
  <c r="Q49" i="7"/>
  <c r="O49" i="7"/>
  <c r="N49" i="7"/>
  <c r="J49" i="7"/>
  <c r="M49" i="7" s="1"/>
  <c r="U49" i="7" s="1"/>
  <c r="R48" i="7"/>
  <c r="Q48" i="7"/>
  <c r="O48" i="7"/>
  <c r="N48" i="7"/>
  <c r="J48" i="7"/>
  <c r="S48" i="7" s="1"/>
  <c r="T48" i="7" s="1"/>
  <c r="R47" i="7"/>
  <c r="Q47" i="7"/>
  <c r="N47" i="7"/>
  <c r="O47" i="7" s="1"/>
  <c r="M47" i="7"/>
  <c r="U47" i="7" s="1"/>
  <c r="J47" i="7"/>
  <c r="S47" i="7" s="1"/>
  <c r="S46" i="7"/>
  <c r="R46" i="7"/>
  <c r="T46" i="7" s="1"/>
  <c r="Q46" i="7"/>
  <c r="N46" i="7"/>
  <c r="O46" i="7" s="1"/>
  <c r="M46" i="7"/>
  <c r="U46" i="7" s="1"/>
  <c r="J46" i="7"/>
  <c r="T45" i="7"/>
  <c r="S45" i="7"/>
  <c r="R45" i="7"/>
  <c r="Q45" i="7"/>
  <c r="O45" i="7"/>
  <c r="N45" i="7"/>
  <c r="J45" i="7"/>
  <c r="M45" i="7" s="1"/>
  <c r="U45" i="7" s="1"/>
  <c r="R44" i="7"/>
  <c r="Q44" i="7"/>
  <c r="O44" i="7"/>
  <c r="N44" i="7"/>
  <c r="J44" i="7"/>
  <c r="S44" i="7" s="1"/>
  <c r="T44" i="7" s="1"/>
  <c r="R43" i="7"/>
  <c r="Q43" i="7"/>
  <c r="N43" i="7"/>
  <c r="O43" i="7" s="1"/>
  <c r="M43" i="7"/>
  <c r="U43" i="7" s="1"/>
  <c r="J43" i="7"/>
  <c r="S43" i="7" s="1"/>
  <c r="S42" i="7"/>
  <c r="R42" i="7"/>
  <c r="T42" i="7" s="1"/>
  <c r="Q42" i="7"/>
  <c r="N42" i="7"/>
  <c r="O42" i="7" s="1"/>
  <c r="M42" i="7"/>
  <c r="U42" i="7" s="1"/>
  <c r="J42" i="7"/>
  <c r="T41" i="7"/>
  <c r="S41" i="7"/>
  <c r="R41" i="7"/>
  <c r="O41" i="7"/>
  <c r="N41" i="7"/>
  <c r="J41" i="7"/>
  <c r="M41" i="7" s="1"/>
  <c r="U41" i="7" s="1"/>
  <c r="P40" i="7"/>
  <c r="Q41" i="7" s="1"/>
  <c r="R37" i="7"/>
  <c r="Q37" i="7"/>
  <c r="N37" i="7"/>
  <c r="O37" i="7" s="1"/>
  <c r="M37" i="7"/>
  <c r="U37" i="7" s="1"/>
  <c r="J37" i="7"/>
  <c r="S37" i="7" s="1"/>
  <c r="S36" i="7"/>
  <c r="R36" i="7"/>
  <c r="T36" i="7" s="1"/>
  <c r="Q36" i="7"/>
  <c r="N36" i="7"/>
  <c r="O36" i="7" s="1"/>
  <c r="M36" i="7"/>
  <c r="U36" i="7" s="1"/>
  <c r="J36" i="7"/>
  <c r="T35" i="7"/>
  <c r="S35" i="7"/>
  <c r="R35" i="7"/>
  <c r="Q35" i="7"/>
  <c r="O35" i="7"/>
  <c r="N35" i="7"/>
  <c r="J35" i="7"/>
  <c r="M35" i="7" s="1"/>
  <c r="U35" i="7" s="1"/>
  <c r="R34" i="7"/>
  <c r="Q34" i="7"/>
  <c r="O34" i="7"/>
  <c r="N34" i="7"/>
  <c r="J34" i="7"/>
  <c r="S34" i="7" s="1"/>
  <c r="T34" i="7" s="1"/>
  <c r="R33" i="7"/>
  <c r="Q33" i="7"/>
  <c r="N33" i="7"/>
  <c r="O33" i="7" s="1"/>
  <c r="M33" i="7"/>
  <c r="U33" i="7" s="1"/>
  <c r="J33" i="7"/>
  <c r="S33" i="7" s="1"/>
  <c r="S32" i="7"/>
  <c r="R32" i="7"/>
  <c r="T32" i="7" s="1"/>
  <c r="Q32" i="7"/>
  <c r="N32" i="7"/>
  <c r="O32" i="7" s="1"/>
  <c r="M32" i="7"/>
  <c r="U32" i="7" s="1"/>
  <c r="J32" i="7"/>
  <c r="T31" i="7"/>
  <c r="S31" i="7"/>
  <c r="R31" i="7"/>
  <c r="Q31" i="7"/>
  <c r="O31" i="7"/>
  <c r="N31" i="7"/>
  <c r="J31" i="7"/>
  <c r="M31" i="7" s="1"/>
  <c r="U31" i="7" s="1"/>
  <c r="R30" i="7"/>
  <c r="Q30" i="7"/>
  <c r="O30" i="7"/>
  <c r="N30" i="7"/>
  <c r="J30" i="7"/>
  <c r="S30" i="7" s="1"/>
  <c r="T30" i="7" s="1"/>
  <c r="R29" i="7"/>
  <c r="Q29" i="7"/>
  <c r="N29" i="7"/>
  <c r="O29" i="7" s="1"/>
  <c r="M29" i="7"/>
  <c r="U29" i="7" s="1"/>
  <c r="J29" i="7"/>
  <c r="S29" i="7" s="1"/>
  <c r="S28" i="7"/>
  <c r="R28" i="7"/>
  <c r="T28" i="7" s="1"/>
  <c r="Q28" i="7"/>
  <c r="N28" i="7"/>
  <c r="O28" i="7" s="1"/>
  <c r="M28" i="7"/>
  <c r="U28" i="7" s="1"/>
  <c r="J28" i="7"/>
  <c r="T27" i="7"/>
  <c r="S27" i="7"/>
  <c r="R27" i="7"/>
  <c r="Q27" i="7"/>
  <c r="O27" i="7"/>
  <c r="N27" i="7"/>
  <c r="J27" i="7"/>
  <c r="M27" i="7" s="1"/>
  <c r="U27" i="7" s="1"/>
  <c r="R26" i="7"/>
  <c r="Q26" i="7"/>
  <c r="O26" i="7"/>
  <c r="N26" i="7"/>
  <c r="J26" i="7"/>
  <c r="R25" i="7"/>
  <c r="Q25" i="7"/>
  <c r="N25" i="7"/>
  <c r="O25" i="7" s="1"/>
  <c r="M25" i="7"/>
  <c r="U25" i="7" s="1"/>
  <c r="J25" i="7"/>
  <c r="S25" i="7" s="1"/>
  <c r="S24" i="7"/>
  <c r="R24" i="7"/>
  <c r="T24" i="7" s="1"/>
  <c r="N24" i="7"/>
  <c r="O24" i="7" s="1"/>
  <c r="M24" i="7"/>
  <c r="U24" i="7" s="1"/>
  <c r="J24" i="7"/>
  <c r="P23" i="7"/>
  <c r="Q24" i="7" s="1"/>
  <c r="R20" i="7"/>
  <c r="Q20" i="7"/>
  <c r="O20" i="7"/>
  <c r="N20" i="7"/>
  <c r="J20" i="7"/>
  <c r="R19" i="7"/>
  <c r="Q19" i="7"/>
  <c r="N19" i="7"/>
  <c r="O19" i="7" s="1"/>
  <c r="J19" i="7"/>
  <c r="S19" i="7" s="1"/>
  <c r="S18" i="7"/>
  <c r="R18" i="7"/>
  <c r="T18" i="7" s="1"/>
  <c r="Q18" i="7"/>
  <c r="N18" i="7"/>
  <c r="O18" i="7" s="1"/>
  <c r="M18" i="7"/>
  <c r="U18" i="7" s="1"/>
  <c r="J18" i="7"/>
  <c r="S17" i="7"/>
  <c r="T17" i="7" s="1"/>
  <c r="R17" i="7"/>
  <c r="O17" i="7"/>
  <c r="N17" i="7"/>
  <c r="J17" i="7"/>
  <c r="M17" i="7" s="1"/>
  <c r="U17" i="7" s="1"/>
  <c r="P16" i="7"/>
  <c r="Q17" i="7" s="1"/>
  <c r="R13" i="7"/>
  <c r="Q13" i="7"/>
  <c r="N13" i="7"/>
  <c r="O13" i="7" s="1"/>
  <c r="M13" i="7"/>
  <c r="U13" i="7" s="1"/>
  <c r="J13" i="7"/>
  <c r="S13" i="7" s="1"/>
  <c r="S12" i="7"/>
  <c r="R12" i="7"/>
  <c r="T12" i="7" s="1"/>
  <c r="Q12" i="7"/>
  <c r="N12" i="7"/>
  <c r="O12" i="7" s="1"/>
  <c r="M12" i="7"/>
  <c r="U12" i="7" s="1"/>
  <c r="J12" i="7"/>
  <c r="T11" i="7"/>
  <c r="S11" i="7"/>
  <c r="R11" i="7"/>
  <c r="Q11" i="7"/>
  <c r="O11" i="7"/>
  <c r="N11" i="7"/>
  <c r="J11" i="7"/>
  <c r="M11" i="7" s="1"/>
  <c r="U11" i="7" s="1"/>
  <c r="R10" i="7"/>
  <c r="Q10" i="7"/>
  <c r="O10" i="7"/>
  <c r="N10" i="7"/>
  <c r="J10" i="7"/>
  <c r="R9" i="7"/>
  <c r="Q9" i="7"/>
  <c r="N9" i="7"/>
  <c r="O9" i="7" s="1"/>
  <c r="J9" i="7"/>
  <c r="S9" i="7" s="1"/>
  <c r="S8" i="7"/>
  <c r="R8" i="7"/>
  <c r="T8" i="7" s="1"/>
  <c r="N8" i="7"/>
  <c r="O8" i="7" s="1"/>
  <c r="M8" i="7"/>
  <c r="U8" i="7" s="1"/>
  <c r="J8" i="7"/>
  <c r="P7" i="7"/>
  <c r="Q8" i="7" s="1"/>
  <c r="J5" i="7"/>
  <c r="AJ3" i="7"/>
  <c r="AM2" i="7"/>
  <c r="AL2" i="7"/>
  <c r="AK2" i="7"/>
  <c r="AF2" i="7"/>
  <c r="AE2" i="7"/>
  <c r="AD2" i="7"/>
  <c r="Q2" i="7"/>
  <c r="E2" i="7"/>
  <c r="AA1" i="7"/>
  <c r="Z1" i="7"/>
  <c r="Y1" i="7"/>
  <c r="X1" i="7"/>
  <c r="W1" i="7"/>
  <c r="A9" i="6"/>
  <c r="G9" i="6" s="1"/>
  <c r="X103" i="5"/>
  <c r="X102" i="5"/>
  <c r="X101" i="5"/>
  <c r="X100" i="5"/>
  <c r="X99" i="5"/>
  <c r="X98" i="5"/>
  <c r="X93" i="5"/>
  <c r="T89" i="5"/>
  <c r="T84" i="5"/>
  <c r="AK83" i="5"/>
  <c r="AJ83" i="5"/>
  <c r="AI83" i="5"/>
  <c r="AH83" i="5"/>
  <c r="AG83" i="5"/>
  <c r="AF83" i="5"/>
  <c r="AE83" i="5"/>
  <c r="AD83" i="5"/>
  <c r="AC83" i="5"/>
  <c r="AB83" i="5"/>
  <c r="AA83" i="5"/>
  <c r="Z83" i="5"/>
  <c r="Y83" i="5"/>
  <c r="X83" i="5"/>
  <c r="W83" i="5"/>
  <c r="V83" i="5"/>
  <c r="U83" i="5"/>
  <c r="R83" i="5"/>
  <c r="Q83" i="5"/>
  <c r="P83" i="5"/>
  <c r="O83" i="5"/>
  <c r="N83" i="5"/>
  <c r="M83" i="5"/>
  <c r="L83" i="5"/>
  <c r="K83" i="5"/>
  <c r="J83" i="5"/>
  <c r="I83" i="5"/>
  <c r="H83" i="5"/>
  <c r="G83" i="5"/>
  <c r="F83" i="5"/>
  <c r="E83" i="5"/>
  <c r="D83" i="5"/>
  <c r="C83" i="5"/>
  <c r="B83" i="5"/>
  <c r="AK79" i="5"/>
  <c r="R79" i="5"/>
  <c r="U77" i="5"/>
  <c r="T77" i="5"/>
  <c r="U76" i="5"/>
  <c r="T76" i="5"/>
  <c r="U75" i="5"/>
  <c r="T75" i="5"/>
  <c r="U74" i="5"/>
  <c r="T74" i="5"/>
  <c r="U73" i="5"/>
  <c r="T73" i="5"/>
  <c r="U72" i="5"/>
  <c r="T72" i="5"/>
  <c r="U71" i="5"/>
  <c r="T71" i="5"/>
  <c r="U70" i="5"/>
  <c r="T70" i="5"/>
  <c r="U69" i="5"/>
  <c r="T69" i="5"/>
  <c r="U68" i="5"/>
  <c r="T68" i="5"/>
  <c r="U67" i="5"/>
  <c r="T67" i="5"/>
  <c r="U66" i="5"/>
  <c r="T66" i="5"/>
  <c r="U65" i="5"/>
  <c r="T65" i="5"/>
  <c r="U64" i="5"/>
  <c r="T64" i="5"/>
  <c r="U63" i="5"/>
  <c r="T63" i="5"/>
  <c r="AK60" i="5"/>
  <c r="AJ60" i="5"/>
  <c r="AI60" i="5"/>
  <c r="AH60" i="5"/>
  <c r="AG60" i="5"/>
  <c r="AF60" i="5"/>
  <c r="AE60" i="5"/>
  <c r="AD60" i="5"/>
  <c r="AC60" i="5"/>
  <c r="AB60" i="5"/>
  <c r="AA60" i="5"/>
  <c r="Z60" i="5"/>
  <c r="Y60" i="5"/>
  <c r="X60" i="5"/>
  <c r="W60" i="5"/>
  <c r="V60" i="5"/>
  <c r="U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B60" i="5"/>
  <c r="X59" i="5"/>
  <c r="X92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T17" i="5"/>
  <c r="T81" i="5" s="1"/>
  <c r="A17" i="5"/>
  <c r="A81" i="5" s="1"/>
  <c r="X13" i="5"/>
  <c r="X12" i="5"/>
  <c r="X11" i="5"/>
  <c r="X8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V5" i="5"/>
  <c r="W5" i="5" s="1"/>
  <c r="X5" i="5" s="1"/>
  <c r="Y5" i="5" s="1"/>
  <c r="Z5" i="5" s="1"/>
  <c r="AA5" i="5" s="1"/>
  <c r="AB5" i="5" s="1"/>
  <c r="AC5" i="5" s="1"/>
  <c r="AD5" i="5" s="1"/>
  <c r="AE5" i="5" s="1"/>
  <c r="AF5" i="5" s="1"/>
  <c r="AG5" i="5" s="1"/>
  <c r="AH5" i="5" s="1"/>
  <c r="AI5" i="5" s="1"/>
  <c r="AJ5" i="5" s="1"/>
  <c r="AK5" i="5" s="1"/>
  <c r="U5" i="5"/>
  <c r="B5" i="5"/>
  <c r="C5" i="5" s="1"/>
  <c r="D5" i="5" s="1"/>
  <c r="E5" i="5" s="1"/>
  <c r="F5" i="5" s="1"/>
  <c r="G5" i="5" s="1"/>
  <c r="H5" i="5" s="1"/>
  <c r="I5" i="5" s="1"/>
  <c r="J5" i="5" s="1"/>
  <c r="K5" i="5" s="1"/>
  <c r="L5" i="5" s="1"/>
  <c r="M5" i="5" s="1"/>
  <c r="N5" i="5" s="1"/>
  <c r="O5" i="5" s="1"/>
  <c r="P5" i="5" s="1"/>
  <c r="Q5" i="5" s="1"/>
  <c r="R5" i="5" s="1"/>
  <c r="T1" i="5"/>
  <c r="O1" i="5"/>
  <c r="T179" i="4"/>
  <c r="S179" i="4"/>
  <c r="U179" i="4" s="1"/>
  <c r="R179" i="4"/>
  <c r="O179" i="4"/>
  <c r="P179" i="4" s="1"/>
  <c r="K179" i="4"/>
  <c r="V179" i="4" s="1"/>
  <c r="S178" i="4"/>
  <c r="P178" i="4"/>
  <c r="O178" i="4"/>
  <c r="N178" i="4"/>
  <c r="K178" i="4"/>
  <c r="V178" i="4" s="1"/>
  <c r="Q177" i="4"/>
  <c r="R178" i="4" s="1"/>
  <c r="S174" i="4"/>
  <c r="U174" i="4" s="1"/>
  <c r="R174" i="4"/>
  <c r="P174" i="4"/>
  <c r="O174" i="4"/>
  <c r="N174" i="4"/>
  <c r="K174" i="4"/>
  <c r="T174" i="4" s="1"/>
  <c r="S173" i="4"/>
  <c r="R173" i="4"/>
  <c r="O173" i="4"/>
  <c r="P173" i="4" s="1"/>
  <c r="K173" i="4"/>
  <c r="V173" i="4" s="1"/>
  <c r="T172" i="4"/>
  <c r="S172" i="4"/>
  <c r="U172" i="4" s="1"/>
  <c r="R172" i="4"/>
  <c r="P172" i="4"/>
  <c r="O172" i="4"/>
  <c r="N172" i="4"/>
  <c r="K172" i="4"/>
  <c r="V172" i="4" s="1"/>
  <c r="T171" i="4"/>
  <c r="U171" i="4" s="1"/>
  <c r="S171" i="4"/>
  <c r="R171" i="4"/>
  <c r="O171" i="4"/>
  <c r="P171" i="4" s="1"/>
  <c r="K171" i="4"/>
  <c r="N171" i="4" s="1"/>
  <c r="S170" i="4"/>
  <c r="R170" i="4"/>
  <c r="P170" i="4"/>
  <c r="O170" i="4"/>
  <c r="N170" i="4"/>
  <c r="K170" i="4"/>
  <c r="T170" i="4" s="1"/>
  <c r="U170" i="4" s="1"/>
  <c r="S169" i="4"/>
  <c r="R169" i="4"/>
  <c r="O169" i="4"/>
  <c r="P169" i="4" s="1"/>
  <c r="K169" i="4"/>
  <c r="V169" i="4" s="1"/>
  <c r="T168" i="4"/>
  <c r="S168" i="4"/>
  <c r="U168" i="4" s="1"/>
  <c r="R168" i="4"/>
  <c r="O168" i="4"/>
  <c r="P168" i="4" s="1"/>
  <c r="N168" i="4"/>
  <c r="K168" i="4"/>
  <c r="V168" i="4" s="1"/>
  <c r="T167" i="4"/>
  <c r="U167" i="4" s="1"/>
  <c r="S167" i="4"/>
  <c r="R167" i="4"/>
  <c r="O167" i="4"/>
  <c r="P167" i="4" s="1"/>
  <c r="K167" i="4"/>
  <c r="N167" i="4" s="1"/>
  <c r="S166" i="4"/>
  <c r="R166" i="4"/>
  <c r="P166" i="4"/>
  <c r="O166" i="4"/>
  <c r="N166" i="4"/>
  <c r="K166" i="4"/>
  <c r="T166" i="4" s="1"/>
  <c r="U166" i="4" s="1"/>
  <c r="S165" i="4"/>
  <c r="R165" i="4"/>
  <c r="O165" i="4"/>
  <c r="P165" i="4" s="1"/>
  <c r="K165" i="4"/>
  <c r="V165" i="4" s="1"/>
  <c r="T164" i="4"/>
  <c r="S164" i="4"/>
  <c r="U164" i="4" s="1"/>
  <c r="O164" i="4"/>
  <c r="P164" i="4" s="1"/>
  <c r="N164" i="4"/>
  <c r="K164" i="4"/>
  <c r="V164" i="4" s="1"/>
  <c r="Q163" i="4"/>
  <c r="R164" i="4" s="1"/>
  <c r="U160" i="4"/>
  <c r="S160" i="4"/>
  <c r="R160" i="4"/>
  <c r="P160" i="4"/>
  <c r="O160" i="4"/>
  <c r="K160" i="4"/>
  <c r="T160" i="4" s="1"/>
  <c r="S159" i="4"/>
  <c r="R159" i="4"/>
  <c r="O159" i="4"/>
  <c r="P159" i="4" s="1"/>
  <c r="K159" i="4"/>
  <c r="T158" i="4"/>
  <c r="S158" i="4"/>
  <c r="U158" i="4" s="1"/>
  <c r="R158" i="4"/>
  <c r="O158" i="4"/>
  <c r="P158" i="4" s="1"/>
  <c r="N158" i="4"/>
  <c r="K158" i="4"/>
  <c r="V158" i="4" s="1"/>
  <c r="U157" i="4"/>
  <c r="T157" i="4"/>
  <c r="S157" i="4"/>
  <c r="R157" i="4"/>
  <c r="P157" i="4"/>
  <c r="O157" i="4"/>
  <c r="K157" i="4"/>
  <c r="N157" i="4" s="1"/>
  <c r="V156" i="4"/>
  <c r="S156" i="4"/>
  <c r="U156" i="4" s="1"/>
  <c r="R156" i="4"/>
  <c r="P156" i="4"/>
  <c r="O156" i="4"/>
  <c r="K156" i="4"/>
  <c r="T156" i="4" s="1"/>
  <c r="V155" i="4"/>
  <c r="S155" i="4"/>
  <c r="R155" i="4"/>
  <c r="O155" i="4"/>
  <c r="P155" i="4" s="1"/>
  <c r="K155" i="4"/>
  <c r="T155" i="4" s="1"/>
  <c r="T154" i="4"/>
  <c r="U154" i="4" s="1"/>
  <c r="S154" i="4"/>
  <c r="R154" i="4"/>
  <c r="O154" i="4"/>
  <c r="P154" i="4" s="1"/>
  <c r="K154" i="4"/>
  <c r="V154" i="4" s="1"/>
  <c r="S153" i="4"/>
  <c r="R153" i="4"/>
  <c r="P153" i="4"/>
  <c r="O153" i="4"/>
  <c r="N153" i="4"/>
  <c r="K153" i="4"/>
  <c r="T153" i="4" s="1"/>
  <c r="U153" i="4" s="1"/>
  <c r="S152" i="4"/>
  <c r="R152" i="4"/>
  <c r="O152" i="4"/>
  <c r="P152" i="4" s="1"/>
  <c r="K152" i="4"/>
  <c r="V152" i="4" s="1"/>
  <c r="T151" i="4"/>
  <c r="S151" i="4"/>
  <c r="U151" i="4" s="1"/>
  <c r="R151" i="4"/>
  <c r="O151" i="4"/>
  <c r="P151" i="4" s="1"/>
  <c r="N151" i="4"/>
  <c r="K151" i="4"/>
  <c r="V151" i="4" s="1"/>
  <c r="T150" i="4"/>
  <c r="U150" i="4" s="1"/>
  <c r="S150" i="4"/>
  <c r="R150" i="4"/>
  <c r="O150" i="4"/>
  <c r="P150" i="4" s="1"/>
  <c r="K150" i="4"/>
  <c r="N150" i="4" s="1"/>
  <c r="S149" i="4"/>
  <c r="R149" i="4"/>
  <c r="P149" i="4"/>
  <c r="O149" i="4"/>
  <c r="N149" i="4"/>
  <c r="K149" i="4"/>
  <c r="T149" i="4" s="1"/>
  <c r="U149" i="4" s="1"/>
  <c r="S148" i="4"/>
  <c r="R148" i="4"/>
  <c r="O148" i="4"/>
  <c r="P148" i="4" s="1"/>
  <c r="K148" i="4"/>
  <c r="V148" i="4" s="1"/>
  <c r="T147" i="4"/>
  <c r="S147" i="4"/>
  <c r="U147" i="4" s="1"/>
  <c r="R147" i="4"/>
  <c r="O147" i="4"/>
  <c r="P147" i="4" s="1"/>
  <c r="N147" i="4"/>
  <c r="K147" i="4"/>
  <c r="V147" i="4" s="1"/>
  <c r="T146" i="4"/>
  <c r="U146" i="4" s="1"/>
  <c r="S146" i="4"/>
  <c r="R146" i="4"/>
  <c r="O146" i="4"/>
  <c r="P146" i="4" s="1"/>
  <c r="K146" i="4"/>
  <c r="N146" i="4" s="1"/>
  <c r="S145" i="4"/>
  <c r="P145" i="4"/>
  <c r="O145" i="4"/>
  <c r="N145" i="4"/>
  <c r="K145" i="4"/>
  <c r="T145" i="4" s="1"/>
  <c r="U145" i="4" s="1"/>
  <c r="Q144" i="4"/>
  <c r="R145" i="4" s="1"/>
  <c r="S141" i="4"/>
  <c r="R141" i="4"/>
  <c r="P141" i="4"/>
  <c r="O141" i="4"/>
  <c r="N141" i="4"/>
  <c r="K141" i="4"/>
  <c r="V141" i="4" s="1"/>
  <c r="T140" i="4"/>
  <c r="S140" i="4"/>
  <c r="U140" i="4" s="1"/>
  <c r="R140" i="4"/>
  <c r="O140" i="4"/>
  <c r="P140" i="4" s="1"/>
  <c r="K140" i="4"/>
  <c r="N140" i="4" s="1"/>
  <c r="S139" i="4"/>
  <c r="R139" i="4"/>
  <c r="P139" i="4"/>
  <c r="O139" i="4"/>
  <c r="N139" i="4"/>
  <c r="K139" i="4"/>
  <c r="T139" i="4" s="1"/>
  <c r="U139" i="4" s="1"/>
  <c r="S138" i="4"/>
  <c r="R138" i="4"/>
  <c r="O138" i="4"/>
  <c r="P138" i="4" s="1"/>
  <c r="K138" i="4"/>
  <c r="V138" i="4" s="1"/>
  <c r="S137" i="4"/>
  <c r="R137" i="4"/>
  <c r="P137" i="4"/>
  <c r="O137" i="4"/>
  <c r="N137" i="4"/>
  <c r="K137" i="4"/>
  <c r="V137" i="4" s="1"/>
  <c r="T136" i="4"/>
  <c r="S136" i="4"/>
  <c r="U136" i="4" s="1"/>
  <c r="R136" i="4"/>
  <c r="O136" i="4"/>
  <c r="P136" i="4" s="1"/>
  <c r="K136" i="4"/>
  <c r="N136" i="4" s="1"/>
  <c r="U135" i="4"/>
  <c r="T135" i="4"/>
  <c r="S135" i="4"/>
  <c r="R135" i="4"/>
  <c r="P135" i="4"/>
  <c r="O135" i="4"/>
  <c r="N135" i="4"/>
  <c r="K135" i="4"/>
  <c r="V135" i="4" s="1"/>
  <c r="S134" i="4"/>
  <c r="R134" i="4"/>
  <c r="O134" i="4"/>
  <c r="P134" i="4" s="1"/>
  <c r="K134" i="4"/>
  <c r="V134" i="4" s="1"/>
  <c r="S133" i="4"/>
  <c r="R133" i="4"/>
  <c r="P133" i="4"/>
  <c r="O133" i="4"/>
  <c r="N133" i="4"/>
  <c r="K133" i="4"/>
  <c r="V133" i="4" s="1"/>
  <c r="T132" i="4"/>
  <c r="S132" i="4"/>
  <c r="U132" i="4" s="1"/>
  <c r="R132" i="4"/>
  <c r="O132" i="4"/>
  <c r="P132" i="4" s="1"/>
  <c r="K132" i="4"/>
  <c r="N132" i="4" s="1"/>
  <c r="U131" i="4"/>
  <c r="T131" i="4"/>
  <c r="S131" i="4"/>
  <c r="R131" i="4"/>
  <c r="P131" i="4"/>
  <c r="O131" i="4"/>
  <c r="N131" i="4"/>
  <c r="K131" i="4"/>
  <c r="V131" i="4" s="1"/>
  <c r="S130" i="4"/>
  <c r="R130" i="4"/>
  <c r="O130" i="4"/>
  <c r="P130" i="4" s="1"/>
  <c r="K130" i="4"/>
  <c r="V130" i="4" s="1"/>
  <c r="S129" i="4"/>
  <c r="R129" i="4"/>
  <c r="P129" i="4"/>
  <c r="O129" i="4"/>
  <c r="N129" i="4"/>
  <c r="K129" i="4"/>
  <c r="V129" i="4" s="1"/>
  <c r="T128" i="4"/>
  <c r="S128" i="4"/>
  <c r="U128" i="4" s="1"/>
  <c r="R128" i="4"/>
  <c r="O128" i="4"/>
  <c r="P128" i="4" s="1"/>
  <c r="K128" i="4"/>
  <c r="N128" i="4" s="1"/>
  <c r="U127" i="4"/>
  <c r="T127" i="4"/>
  <c r="S127" i="4"/>
  <c r="R127" i="4"/>
  <c r="P127" i="4"/>
  <c r="O127" i="4"/>
  <c r="N127" i="4"/>
  <c r="K127" i="4"/>
  <c r="V127" i="4" s="1"/>
  <c r="S126" i="4"/>
  <c r="R126" i="4"/>
  <c r="O126" i="4"/>
  <c r="P126" i="4" s="1"/>
  <c r="K126" i="4"/>
  <c r="V126" i="4" s="1"/>
  <c r="S125" i="4"/>
  <c r="R125" i="4"/>
  <c r="P125" i="4"/>
  <c r="O125" i="4"/>
  <c r="N125" i="4"/>
  <c r="K125" i="4"/>
  <c r="V125" i="4" s="1"/>
  <c r="T124" i="4"/>
  <c r="S124" i="4"/>
  <c r="U124" i="4" s="1"/>
  <c r="R124" i="4"/>
  <c r="O124" i="4"/>
  <c r="P124" i="4" s="1"/>
  <c r="N124" i="4"/>
  <c r="K124" i="4"/>
  <c r="V124" i="4" s="1"/>
  <c r="Q123" i="4"/>
  <c r="S120" i="4"/>
  <c r="R120" i="4"/>
  <c r="P120" i="4"/>
  <c r="O120" i="4"/>
  <c r="K120" i="4"/>
  <c r="V120" i="4" s="1"/>
  <c r="S119" i="4"/>
  <c r="R119" i="4"/>
  <c r="P119" i="4"/>
  <c r="O119" i="4"/>
  <c r="N119" i="4"/>
  <c r="K119" i="4"/>
  <c r="V119" i="4" s="1"/>
  <c r="T118" i="4"/>
  <c r="S118" i="4"/>
  <c r="U118" i="4" s="1"/>
  <c r="R118" i="4"/>
  <c r="O118" i="4"/>
  <c r="P118" i="4" s="1"/>
  <c r="N118" i="4"/>
  <c r="K118" i="4"/>
  <c r="V118" i="4" s="1"/>
  <c r="U117" i="4"/>
  <c r="T117" i="4"/>
  <c r="S117" i="4"/>
  <c r="R117" i="4"/>
  <c r="P117" i="4"/>
  <c r="O117" i="4"/>
  <c r="N117" i="4"/>
  <c r="K117" i="4"/>
  <c r="V117" i="4" s="1"/>
  <c r="S116" i="4"/>
  <c r="R116" i="4"/>
  <c r="P116" i="4"/>
  <c r="O116" i="4"/>
  <c r="K116" i="4"/>
  <c r="V116" i="4" s="1"/>
  <c r="S115" i="4"/>
  <c r="R115" i="4"/>
  <c r="P115" i="4"/>
  <c r="O115" i="4"/>
  <c r="N115" i="4"/>
  <c r="K115" i="4"/>
  <c r="V115" i="4" s="1"/>
  <c r="T114" i="4"/>
  <c r="S114" i="4"/>
  <c r="U114" i="4" s="1"/>
  <c r="R114" i="4"/>
  <c r="O114" i="4"/>
  <c r="P114" i="4" s="1"/>
  <c r="N114" i="4"/>
  <c r="K114" i="4"/>
  <c r="V114" i="4" s="1"/>
  <c r="U113" i="4"/>
  <c r="T113" i="4"/>
  <c r="S113" i="4"/>
  <c r="R113" i="4"/>
  <c r="P113" i="4"/>
  <c r="O113" i="4"/>
  <c r="N113" i="4"/>
  <c r="K113" i="4"/>
  <c r="V113" i="4" s="1"/>
  <c r="S112" i="4"/>
  <c r="R112" i="4"/>
  <c r="P112" i="4"/>
  <c r="O112" i="4"/>
  <c r="K112" i="4"/>
  <c r="V112" i="4" s="1"/>
  <c r="S111" i="4"/>
  <c r="R111" i="4"/>
  <c r="P111" i="4"/>
  <c r="O111" i="4"/>
  <c r="N111" i="4"/>
  <c r="K111" i="4"/>
  <c r="V111" i="4" s="1"/>
  <c r="T110" i="4"/>
  <c r="S110" i="4"/>
  <c r="U110" i="4" s="1"/>
  <c r="R110" i="4"/>
  <c r="O110" i="4"/>
  <c r="P110" i="4" s="1"/>
  <c r="N110" i="4"/>
  <c r="K110" i="4"/>
  <c r="V110" i="4" s="1"/>
  <c r="U109" i="4"/>
  <c r="T109" i="4"/>
  <c r="S109" i="4"/>
  <c r="R109" i="4"/>
  <c r="P109" i="4"/>
  <c r="O109" i="4"/>
  <c r="N109" i="4"/>
  <c r="K109" i="4"/>
  <c r="V109" i="4" s="1"/>
  <c r="S108" i="4"/>
  <c r="R108" i="4"/>
  <c r="P108" i="4"/>
  <c r="O108" i="4"/>
  <c r="K108" i="4"/>
  <c r="S107" i="4"/>
  <c r="R107" i="4"/>
  <c r="P107" i="4"/>
  <c r="O107" i="4"/>
  <c r="N107" i="4"/>
  <c r="K107" i="4"/>
  <c r="V107" i="4" s="1"/>
  <c r="T106" i="4"/>
  <c r="S106" i="4"/>
  <c r="U106" i="4" s="1"/>
  <c r="R106" i="4"/>
  <c r="O106" i="4"/>
  <c r="P106" i="4" s="1"/>
  <c r="N106" i="4"/>
  <c r="K106" i="4"/>
  <c r="V106" i="4" s="1"/>
  <c r="U105" i="4"/>
  <c r="T105" i="4"/>
  <c r="S105" i="4"/>
  <c r="R105" i="4"/>
  <c r="P105" i="4"/>
  <c r="O105" i="4"/>
  <c r="N105" i="4"/>
  <c r="K105" i="4"/>
  <c r="V105" i="4" s="1"/>
  <c r="S104" i="4"/>
  <c r="R104" i="4"/>
  <c r="P104" i="4"/>
  <c r="O104" i="4"/>
  <c r="K104" i="4"/>
  <c r="V104" i="4" s="1"/>
  <c r="S103" i="4"/>
  <c r="R103" i="4"/>
  <c r="P103" i="4"/>
  <c r="O103" i="4"/>
  <c r="N103" i="4"/>
  <c r="K103" i="4"/>
  <c r="V103" i="4" s="1"/>
  <c r="T102" i="4"/>
  <c r="S102" i="4"/>
  <c r="U102" i="4" s="1"/>
  <c r="R102" i="4"/>
  <c r="O102" i="4"/>
  <c r="P102" i="4" s="1"/>
  <c r="N102" i="4"/>
  <c r="K102" i="4"/>
  <c r="V102" i="4" s="1"/>
  <c r="T101" i="4"/>
  <c r="U101" i="4" s="1"/>
  <c r="S101" i="4"/>
  <c r="R101" i="4"/>
  <c r="O101" i="4"/>
  <c r="P101" i="4" s="1"/>
  <c r="N101" i="4"/>
  <c r="K101" i="4"/>
  <c r="V101" i="4" s="1"/>
  <c r="S100" i="4"/>
  <c r="R100" i="4"/>
  <c r="P100" i="4"/>
  <c r="O100" i="4"/>
  <c r="K100" i="4"/>
  <c r="S99" i="4"/>
  <c r="R99" i="4"/>
  <c r="P99" i="4"/>
  <c r="O99" i="4"/>
  <c r="K99" i="4"/>
  <c r="T99" i="4" s="1"/>
  <c r="T98" i="4"/>
  <c r="S98" i="4"/>
  <c r="U98" i="4" s="1"/>
  <c r="R98" i="4"/>
  <c r="O98" i="4"/>
  <c r="P98" i="4" s="1"/>
  <c r="N98" i="4"/>
  <c r="K98" i="4"/>
  <c r="V98" i="4" s="1"/>
  <c r="Q97" i="4"/>
  <c r="S94" i="4"/>
  <c r="R94" i="4"/>
  <c r="P94" i="4"/>
  <c r="O94" i="4"/>
  <c r="K94" i="4"/>
  <c r="V94" i="4" s="1"/>
  <c r="S93" i="4"/>
  <c r="U93" i="4" s="1"/>
  <c r="R93" i="4"/>
  <c r="P93" i="4"/>
  <c r="O93" i="4"/>
  <c r="N93" i="4"/>
  <c r="K93" i="4"/>
  <c r="T93" i="4" s="1"/>
  <c r="T92" i="4"/>
  <c r="S92" i="4"/>
  <c r="R92" i="4"/>
  <c r="O92" i="4"/>
  <c r="P92" i="4" s="1"/>
  <c r="N92" i="4"/>
  <c r="K92" i="4"/>
  <c r="V92" i="4" s="1"/>
  <c r="U91" i="4"/>
  <c r="T91" i="4"/>
  <c r="S91" i="4"/>
  <c r="R91" i="4"/>
  <c r="P91" i="4"/>
  <c r="O91" i="4"/>
  <c r="N91" i="4"/>
  <c r="K91" i="4"/>
  <c r="V91" i="4" s="1"/>
  <c r="S90" i="4"/>
  <c r="R90" i="4"/>
  <c r="P90" i="4"/>
  <c r="O90" i="4"/>
  <c r="K90" i="4"/>
  <c r="V90" i="4" s="1"/>
  <c r="S89" i="4"/>
  <c r="U89" i="4" s="1"/>
  <c r="R89" i="4"/>
  <c r="P89" i="4"/>
  <c r="O89" i="4"/>
  <c r="N89" i="4"/>
  <c r="K89" i="4"/>
  <c r="T89" i="4" s="1"/>
  <c r="T88" i="4"/>
  <c r="S88" i="4"/>
  <c r="R88" i="4"/>
  <c r="O88" i="4"/>
  <c r="P88" i="4" s="1"/>
  <c r="N88" i="4"/>
  <c r="K88" i="4"/>
  <c r="V88" i="4" s="1"/>
  <c r="T87" i="4"/>
  <c r="S87" i="4"/>
  <c r="U87" i="4" s="1"/>
  <c r="R87" i="4"/>
  <c r="P87" i="4"/>
  <c r="O87" i="4"/>
  <c r="N87" i="4"/>
  <c r="K87" i="4"/>
  <c r="V87" i="4" s="1"/>
  <c r="V86" i="4"/>
  <c r="T86" i="4"/>
  <c r="U86" i="4" s="1"/>
  <c r="S86" i="4"/>
  <c r="R86" i="4"/>
  <c r="O86" i="4"/>
  <c r="P86" i="4" s="1"/>
  <c r="K86" i="4"/>
  <c r="N86" i="4" s="1"/>
  <c r="V85" i="4"/>
  <c r="S85" i="4"/>
  <c r="U85" i="4" s="1"/>
  <c r="R85" i="4"/>
  <c r="P85" i="4"/>
  <c r="O85" i="4"/>
  <c r="N85" i="4"/>
  <c r="K85" i="4"/>
  <c r="T85" i="4" s="1"/>
  <c r="S84" i="4"/>
  <c r="R84" i="4"/>
  <c r="O84" i="4"/>
  <c r="P84" i="4" s="1"/>
  <c r="K84" i="4"/>
  <c r="V84" i="4" s="1"/>
  <c r="T83" i="4"/>
  <c r="U83" i="4" s="1"/>
  <c r="S83" i="4"/>
  <c r="R83" i="4"/>
  <c r="O83" i="4"/>
  <c r="P83" i="4" s="1"/>
  <c r="N83" i="4"/>
  <c r="K83" i="4"/>
  <c r="V83" i="4" s="1"/>
  <c r="S82" i="4"/>
  <c r="R82" i="4"/>
  <c r="P82" i="4"/>
  <c r="O82" i="4"/>
  <c r="K82" i="4"/>
  <c r="N82" i="4" s="1"/>
  <c r="S81" i="4"/>
  <c r="R81" i="4"/>
  <c r="O81" i="4"/>
  <c r="P81" i="4" s="1"/>
  <c r="K81" i="4"/>
  <c r="T81" i="4" s="1"/>
  <c r="U81" i="4" s="1"/>
  <c r="S80" i="4"/>
  <c r="R80" i="4"/>
  <c r="P80" i="4"/>
  <c r="O80" i="4"/>
  <c r="N80" i="4"/>
  <c r="K80" i="4"/>
  <c r="V80" i="4" s="1"/>
  <c r="T79" i="4"/>
  <c r="S79" i="4"/>
  <c r="U79" i="4" s="1"/>
  <c r="R79" i="4"/>
  <c r="O79" i="4"/>
  <c r="P79" i="4" s="1"/>
  <c r="K79" i="4"/>
  <c r="N79" i="4" s="1"/>
  <c r="U78" i="4"/>
  <c r="T78" i="4"/>
  <c r="S78" i="4"/>
  <c r="R78" i="4"/>
  <c r="P78" i="4"/>
  <c r="O78" i="4"/>
  <c r="N78" i="4"/>
  <c r="K78" i="4"/>
  <c r="V78" i="4" s="1"/>
  <c r="S77" i="4"/>
  <c r="R77" i="4"/>
  <c r="O77" i="4"/>
  <c r="P77" i="4" s="1"/>
  <c r="K77" i="4"/>
  <c r="V77" i="4" s="1"/>
  <c r="S76" i="4"/>
  <c r="R76" i="4"/>
  <c r="P76" i="4"/>
  <c r="O76" i="4"/>
  <c r="N76" i="4"/>
  <c r="K76" i="4"/>
  <c r="V76" i="4" s="1"/>
  <c r="T75" i="4"/>
  <c r="S75" i="4"/>
  <c r="U75" i="4" s="1"/>
  <c r="R75" i="4"/>
  <c r="O75" i="4"/>
  <c r="P75" i="4" s="1"/>
  <c r="K75" i="4"/>
  <c r="N75" i="4" s="1"/>
  <c r="U74" i="4"/>
  <c r="T74" i="4"/>
  <c r="S74" i="4"/>
  <c r="R74" i="4"/>
  <c r="P74" i="4"/>
  <c r="O74" i="4"/>
  <c r="N74" i="4"/>
  <c r="K74" i="4"/>
  <c r="V74" i="4" s="1"/>
  <c r="S73" i="4"/>
  <c r="R73" i="4"/>
  <c r="O73" i="4"/>
  <c r="P73" i="4" s="1"/>
  <c r="K73" i="4"/>
  <c r="V73" i="4" s="1"/>
  <c r="Q72" i="4"/>
  <c r="T69" i="4"/>
  <c r="S69" i="4"/>
  <c r="U69" i="4" s="1"/>
  <c r="R69" i="4"/>
  <c r="O69" i="4"/>
  <c r="P69" i="4" s="1"/>
  <c r="K69" i="4"/>
  <c r="N69" i="4" s="1"/>
  <c r="U68" i="4"/>
  <c r="T68" i="4"/>
  <c r="S68" i="4"/>
  <c r="R68" i="4"/>
  <c r="P68" i="4"/>
  <c r="O68" i="4"/>
  <c r="N68" i="4"/>
  <c r="K68" i="4"/>
  <c r="V68" i="4" s="1"/>
  <c r="S67" i="4"/>
  <c r="R67" i="4"/>
  <c r="O67" i="4"/>
  <c r="P67" i="4" s="1"/>
  <c r="K67" i="4"/>
  <c r="V67" i="4" s="1"/>
  <c r="S66" i="4"/>
  <c r="R66" i="4"/>
  <c r="P66" i="4"/>
  <c r="O66" i="4"/>
  <c r="N66" i="4"/>
  <c r="K66" i="4"/>
  <c r="V66" i="4" s="1"/>
  <c r="T65" i="4"/>
  <c r="S65" i="4"/>
  <c r="U65" i="4" s="1"/>
  <c r="R65" i="4"/>
  <c r="O65" i="4"/>
  <c r="P65" i="4" s="1"/>
  <c r="K65" i="4"/>
  <c r="N65" i="4" s="1"/>
  <c r="U64" i="4"/>
  <c r="T64" i="4"/>
  <c r="S64" i="4"/>
  <c r="R64" i="4"/>
  <c r="P64" i="4"/>
  <c r="O64" i="4"/>
  <c r="N64" i="4"/>
  <c r="K64" i="4"/>
  <c r="V64" i="4" s="1"/>
  <c r="S63" i="4"/>
  <c r="R63" i="4"/>
  <c r="O63" i="4"/>
  <c r="P63" i="4" s="1"/>
  <c r="K63" i="4"/>
  <c r="V63" i="4" s="1"/>
  <c r="S62" i="4"/>
  <c r="R62" i="4"/>
  <c r="P62" i="4"/>
  <c r="O62" i="4"/>
  <c r="N62" i="4"/>
  <c r="K62" i="4"/>
  <c r="V62" i="4" s="1"/>
  <c r="T61" i="4"/>
  <c r="S61" i="4"/>
  <c r="U61" i="4" s="1"/>
  <c r="R61" i="4"/>
  <c r="O61" i="4"/>
  <c r="P61" i="4" s="1"/>
  <c r="K61" i="4"/>
  <c r="N61" i="4" s="1"/>
  <c r="U60" i="4"/>
  <c r="T60" i="4"/>
  <c r="S60" i="4"/>
  <c r="R60" i="4"/>
  <c r="P60" i="4"/>
  <c r="O60" i="4"/>
  <c r="N60" i="4"/>
  <c r="K60" i="4"/>
  <c r="V60" i="4" s="1"/>
  <c r="S59" i="4"/>
  <c r="R59" i="4"/>
  <c r="O59" i="4"/>
  <c r="P59" i="4" s="1"/>
  <c r="K59" i="4"/>
  <c r="V59" i="4" s="1"/>
  <c r="S58" i="4"/>
  <c r="R58" i="4"/>
  <c r="P58" i="4"/>
  <c r="O58" i="4"/>
  <c r="N58" i="4"/>
  <c r="K58" i="4"/>
  <c r="V58" i="4" s="1"/>
  <c r="T57" i="4"/>
  <c r="S57" i="4"/>
  <c r="U57" i="4" s="1"/>
  <c r="R57" i="4"/>
  <c r="O57" i="4"/>
  <c r="P57" i="4" s="1"/>
  <c r="K57" i="4"/>
  <c r="N57" i="4" s="1"/>
  <c r="U56" i="4"/>
  <c r="T56" i="4"/>
  <c r="S56" i="4"/>
  <c r="R56" i="4"/>
  <c r="P56" i="4"/>
  <c r="O56" i="4"/>
  <c r="N56" i="4"/>
  <c r="K56" i="4"/>
  <c r="V56" i="4" s="1"/>
  <c r="S55" i="4"/>
  <c r="R55" i="4"/>
  <c r="O55" i="4"/>
  <c r="P55" i="4" s="1"/>
  <c r="K55" i="4"/>
  <c r="V55" i="4" s="1"/>
  <c r="S54" i="4"/>
  <c r="R54" i="4"/>
  <c r="P54" i="4"/>
  <c r="O54" i="4"/>
  <c r="N54" i="4"/>
  <c r="K54" i="4"/>
  <c r="V54" i="4" s="1"/>
  <c r="T53" i="4"/>
  <c r="S53" i="4"/>
  <c r="U53" i="4" s="1"/>
  <c r="R53" i="4"/>
  <c r="O53" i="4"/>
  <c r="P53" i="4" s="1"/>
  <c r="K53" i="4"/>
  <c r="N53" i="4" s="1"/>
  <c r="U52" i="4"/>
  <c r="T52" i="4"/>
  <c r="S52" i="4"/>
  <c r="R52" i="4"/>
  <c r="P52" i="4"/>
  <c r="O52" i="4"/>
  <c r="N52" i="4"/>
  <c r="K52" i="4"/>
  <c r="V52" i="4" s="1"/>
  <c r="S51" i="4"/>
  <c r="R51" i="4"/>
  <c r="O51" i="4"/>
  <c r="P51" i="4" s="1"/>
  <c r="K51" i="4"/>
  <c r="V51" i="4" s="1"/>
  <c r="S50" i="4"/>
  <c r="R50" i="4"/>
  <c r="P50" i="4"/>
  <c r="O50" i="4"/>
  <c r="N50" i="4"/>
  <c r="K50" i="4"/>
  <c r="V50" i="4" s="1"/>
  <c r="T49" i="4"/>
  <c r="S49" i="4"/>
  <c r="U49" i="4" s="1"/>
  <c r="R49" i="4"/>
  <c r="O49" i="4"/>
  <c r="P49" i="4" s="1"/>
  <c r="K49" i="4"/>
  <c r="N49" i="4" s="1"/>
  <c r="U48" i="4"/>
  <c r="T48" i="4"/>
  <c r="S48" i="4"/>
  <c r="R48" i="4"/>
  <c r="P48" i="4"/>
  <c r="O48" i="4"/>
  <c r="N48" i="4"/>
  <c r="K48" i="4"/>
  <c r="V48" i="4" s="1"/>
  <c r="S47" i="4"/>
  <c r="R47" i="4"/>
  <c r="O47" i="4"/>
  <c r="P47" i="4" s="1"/>
  <c r="K47" i="4"/>
  <c r="V47" i="4" s="1"/>
  <c r="S46" i="4"/>
  <c r="R46" i="4"/>
  <c r="P46" i="4"/>
  <c r="O46" i="4"/>
  <c r="N46" i="4"/>
  <c r="K46" i="4"/>
  <c r="V46" i="4" s="1"/>
  <c r="T45" i="4"/>
  <c r="S45" i="4"/>
  <c r="U45" i="4" s="1"/>
  <c r="R45" i="4"/>
  <c r="O45" i="4"/>
  <c r="P45" i="4" s="1"/>
  <c r="K45" i="4"/>
  <c r="N45" i="4" s="1"/>
  <c r="Q44" i="4"/>
  <c r="S41" i="4"/>
  <c r="R41" i="4"/>
  <c r="O41" i="4"/>
  <c r="P41" i="4" s="1"/>
  <c r="K41" i="4"/>
  <c r="V41" i="4" s="1"/>
  <c r="S40" i="4"/>
  <c r="R40" i="4"/>
  <c r="P40" i="4"/>
  <c r="O40" i="4"/>
  <c r="N40" i="4"/>
  <c r="K40" i="4"/>
  <c r="V40" i="4" s="1"/>
  <c r="T39" i="4"/>
  <c r="S39" i="4"/>
  <c r="U39" i="4" s="1"/>
  <c r="R39" i="4"/>
  <c r="O39" i="4"/>
  <c r="P39" i="4" s="1"/>
  <c r="K39" i="4"/>
  <c r="N39" i="4" s="1"/>
  <c r="U38" i="4"/>
  <c r="T38" i="4"/>
  <c r="S38" i="4"/>
  <c r="R38" i="4"/>
  <c r="P38" i="4"/>
  <c r="O38" i="4"/>
  <c r="N38" i="4"/>
  <c r="K38" i="4"/>
  <c r="V38" i="4" s="1"/>
  <c r="S37" i="4"/>
  <c r="R37" i="4"/>
  <c r="O37" i="4"/>
  <c r="P37" i="4" s="1"/>
  <c r="K37" i="4"/>
  <c r="V37" i="4" s="1"/>
  <c r="S36" i="4"/>
  <c r="R36" i="4"/>
  <c r="P36" i="4"/>
  <c r="O36" i="4"/>
  <c r="N36" i="4"/>
  <c r="K36" i="4"/>
  <c r="V36" i="4" s="1"/>
  <c r="T35" i="4"/>
  <c r="S35" i="4"/>
  <c r="U35" i="4" s="1"/>
  <c r="R35" i="4"/>
  <c r="O35" i="4"/>
  <c r="P35" i="4" s="1"/>
  <c r="K35" i="4"/>
  <c r="N35" i="4" s="1"/>
  <c r="Q34" i="4"/>
  <c r="S31" i="4"/>
  <c r="R31" i="4"/>
  <c r="O31" i="4"/>
  <c r="P31" i="4" s="1"/>
  <c r="K31" i="4"/>
  <c r="V31" i="4" s="1"/>
  <c r="S30" i="4"/>
  <c r="R30" i="4"/>
  <c r="P30" i="4"/>
  <c r="O30" i="4"/>
  <c r="N30" i="4"/>
  <c r="K30" i="4"/>
  <c r="V30" i="4" s="1"/>
  <c r="T29" i="4"/>
  <c r="S29" i="4"/>
  <c r="U29" i="4" s="1"/>
  <c r="R29" i="4"/>
  <c r="O29" i="4"/>
  <c r="P29" i="4" s="1"/>
  <c r="K29" i="4"/>
  <c r="N29" i="4" s="1"/>
  <c r="U28" i="4"/>
  <c r="T28" i="4"/>
  <c r="S28" i="4"/>
  <c r="R28" i="4"/>
  <c r="P28" i="4"/>
  <c r="O28" i="4"/>
  <c r="N28" i="4"/>
  <c r="K28" i="4"/>
  <c r="V28" i="4" s="1"/>
  <c r="S24" i="4"/>
  <c r="R24" i="4"/>
  <c r="O24" i="4"/>
  <c r="P24" i="4" s="1"/>
  <c r="K24" i="4"/>
  <c r="V24" i="4" s="1"/>
  <c r="S23" i="4"/>
  <c r="R23" i="4"/>
  <c r="P23" i="4"/>
  <c r="O23" i="4"/>
  <c r="N23" i="4"/>
  <c r="K23" i="4"/>
  <c r="V23" i="4" s="1"/>
  <c r="T22" i="4"/>
  <c r="S22" i="4"/>
  <c r="U22" i="4" s="1"/>
  <c r="R22" i="4"/>
  <c r="O22" i="4"/>
  <c r="P22" i="4" s="1"/>
  <c r="K22" i="4"/>
  <c r="N22" i="4" s="1"/>
  <c r="U21" i="4"/>
  <c r="T21" i="4"/>
  <c r="S21" i="4"/>
  <c r="R21" i="4"/>
  <c r="P21" i="4"/>
  <c r="O21" i="4"/>
  <c r="N21" i="4"/>
  <c r="K21" i="4"/>
  <c r="V21" i="4" s="1"/>
  <c r="S20" i="4"/>
  <c r="R20" i="4"/>
  <c r="O20" i="4"/>
  <c r="P20" i="4" s="1"/>
  <c r="K20" i="4"/>
  <c r="V20" i="4" s="1"/>
  <c r="S19" i="4"/>
  <c r="R19" i="4"/>
  <c r="P19" i="4"/>
  <c r="O19" i="4"/>
  <c r="N19" i="4"/>
  <c r="K19" i="4"/>
  <c r="V19" i="4" s="1"/>
  <c r="T18" i="4"/>
  <c r="S18" i="4"/>
  <c r="U18" i="4" s="1"/>
  <c r="R18" i="4"/>
  <c r="O18" i="4"/>
  <c r="P18" i="4" s="1"/>
  <c r="K18" i="4"/>
  <c r="N18" i="4" s="1"/>
  <c r="U17" i="4"/>
  <c r="T17" i="4"/>
  <c r="S17" i="4"/>
  <c r="R17" i="4"/>
  <c r="P17" i="4"/>
  <c r="O17" i="4"/>
  <c r="N17" i="4"/>
  <c r="K17" i="4"/>
  <c r="V17" i="4" s="1"/>
  <c r="S16" i="4"/>
  <c r="R16" i="4"/>
  <c r="O16" i="4"/>
  <c r="P16" i="4" s="1"/>
  <c r="K16" i="4"/>
  <c r="V16" i="4" s="1"/>
  <c r="S15" i="4"/>
  <c r="R15" i="4"/>
  <c r="P15" i="4"/>
  <c r="O15" i="4"/>
  <c r="N15" i="4"/>
  <c r="K15" i="4"/>
  <c r="V15" i="4" s="1"/>
  <c r="T14" i="4"/>
  <c r="S14" i="4"/>
  <c r="U14" i="4" s="1"/>
  <c r="R14" i="4"/>
  <c r="O14" i="4"/>
  <c r="P14" i="4" s="1"/>
  <c r="K14" i="4"/>
  <c r="N14" i="4" s="1"/>
  <c r="U13" i="4"/>
  <c r="T13" i="4"/>
  <c r="S13" i="4"/>
  <c r="R13" i="4"/>
  <c r="P13" i="4"/>
  <c r="O13" i="4"/>
  <c r="N13" i="4"/>
  <c r="K13" i="4"/>
  <c r="V13" i="4" s="1"/>
  <c r="S12" i="4"/>
  <c r="R12" i="4"/>
  <c r="O12" i="4"/>
  <c r="P12" i="4" s="1"/>
  <c r="K12" i="4"/>
  <c r="V12" i="4" s="1"/>
  <c r="S11" i="4"/>
  <c r="R11" i="4"/>
  <c r="P11" i="4"/>
  <c r="O11" i="4"/>
  <c r="N11" i="4"/>
  <c r="K11" i="4"/>
  <c r="V11" i="4" s="1"/>
  <c r="T10" i="4"/>
  <c r="S10" i="4"/>
  <c r="U10" i="4" s="1"/>
  <c r="R10" i="4"/>
  <c r="O10" i="4"/>
  <c r="P10" i="4" s="1"/>
  <c r="K10" i="4"/>
  <c r="N10" i="4" s="1"/>
  <c r="U9" i="4"/>
  <c r="T9" i="4"/>
  <c r="S9" i="4"/>
  <c r="R9" i="4"/>
  <c r="P9" i="4"/>
  <c r="O9" i="4"/>
  <c r="N9" i="4"/>
  <c r="K9" i="4"/>
  <c r="V9" i="4" s="1"/>
  <c r="S8" i="4"/>
  <c r="R8" i="4"/>
  <c r="R4" i="4" s="1"/>
  <c r="O8" i="4"/>
  <c r="P8" i="4" s="1"/>
  <c r="K8" i="4"/>
  <c r="V8" i="4" s="1"/>
  <c r="K5" i="4"/>
  <c r="AK3" i="4"/>
  <c r="AN2" i="4"/>
  <c r="AM2" i="4"/>
  <c r="AL2" i="4"/>
  <c r="AK2" i="4"/>
  <c r="AJ2" i="4"/>
  <c r="AG2" i="4"/>
  <c r="AF2" i="4"/>
  <c r="AE2" i="4"/>
  <c r="S2" i="4"/>
  <c r="R2" i="4"/>
  <c r="P2" i="4"/>
  <c r="O2" i="4"/>
  <c r="N2" i="4"/>
  <c r="K2" i="4"/>
  <c r="V2" i="4" s="1"/>
  <c r="AB1" i="4"/>
  <c r="AA1" i="4"/>
  <c r="Z1" i="4"/>
  <c r="Y1" i="4"/>
  <c r="X1" i="4"/>
  <c r="W1" i="4"/>
  <c r="S225" i="3"/>
  <c r="R225" i="3"/>
  <c r="O225" i="3"/>
  <c r="P225" i="3" s="1"/>
  <c r="K225" i="3"/>
  <c r="V225" i="3" s="1"/>
  <c r="S224" i="3"/>
  <c r="R224" i="3"/>
  <c r="P224" i="3"/>
  <c r="O224" i="3"/>
  <c r="N224" i="3"/>
  <c r="K224" i="3"/>
  <c r="V224" i="3" s="1"/>
  <c r="T223" i="3"/>
  <c r="S223" i="3"/>
  <c r="U223" i="3" s="1"/>
  <c r="R223" i="3"/>
  <c r="O223" i="3"/>
  <c r="P223" i="3" s="1"/>
  <c r="K223" i="3"/>
  <c r="N223" i="3" s="1"/>
  <c r="U222" i="3"/>
  <c r="T222" i="3"/>
  <c r="S222" i="3"/>
  <c r="R222" i="3"/>
  <c r="P222" i="3"/>
  <c r="O222" i="3"/>
  <c r="N222" i="3"/>
  <c r="K222" i="3"/>
  <c r="V222" i="3" s="1"/>
  <c r="S221" i="3"/>
  <c r="R221" i="3"/>
  <c r="O221" i="3"/>
  <c r="P221" i="3" s="1"/>
  <c r="K221" i="3"/>
  <c r="V221" i="3" s="1"/>
  <c r="S220" i="3"/>
  <c r="R220" i="3"/>
  <c r="P220" i="3"/>
  <c r="O220" i="3"/>
  <c r="N220" i="3"/>
  <c r="K220" i="3"/>
  <c r="V220" i="3" s="1"/>
  <c r="T219" i="3"/>
  <c r="S219" i="3"/>
  <c r="R219" i="3"/>
  <c r="O219" i="3"/>
  <c r="P219" i="3" s="1"/>
  <c r="K219" i="3"/>
  <c r="N219" i="3" s="1"/>
  <c r="U218" i="3"/>
  <c r="T218" i="3"/>
  <c r="S218" i="3"/>
  <c r="P218" i="3"/>
  <c r="O218" i="3"/>
  <c r="N218" i="3"/>
  <c r="K218" i="3"/>
  <c r="V218" i="3" s="1"/>
  <c r="Q217" i="3"/>
  <c r="R218" i="3" s="1"/>
  <c r="S214" i="3"/>
  <c r="R214" i="3"/>
  <c r="P214" i="3"/>
  <c r="O214" i="3"/>
  <c r="N214" i="3"/>
  <c r="K214" i="3"/>
  <c r="V214" i="3" s="1"/>
  <c r="T213" i="3"/>
  <c r="S213" i="3"/>
  <c r="U213" i="3" s="1"/>
  <c r="R213" i="3"/>
  <c r="O213" i="3"/>
  <c r="P213" i="3" s="1"/>
  <c r="K213" i="3"/>
  <c r="N213" i="3" s="1"/>
  <c r="U212" i="3"/>
  <c r="T212" i="3"/>
  <c r="S212" i="3"/>
  <c r="R212" i="3"/>
  <c r="P212" i="3"/>
  <c r="O212" i="3"/>
  <c r="N212" i="3"/>
  <c r="K212" i="3"/>
  <c r="V212" i="3" s="1"/>
  <c r="S211" i="3"/>
  <c r="R211" i="3"/>
  <c r="O211" i="3"/>
  <c r="P211" i="3" s="1"/>
  <c r="K211" i="3"/>
  <c r="S210" i="3"/>
  <c r="R210" i="3"/>
  <c r="P210" i="3"/>
  <c r="O210" i="3"/>
  <c r="N210" i="3"/>
  <c r="K210" i="3"/>
  <c r="V210" i="3" s="1"/>
  <c r="T209" i="3"/>
  <c r="S209" i="3"/>
  <c r="U209" i="3" s="1"/>
  <c r="R209" i="3"/>
  <c r="O209" i="3"/>
  <c r="P209" i="3" s="1"/>
  <c r="K209" i="3"/>
  <c r="N209" i="3" s="1"/>
  <c r="U208" i="3"/>
  <c r="T208" i="3"/>
  <c r="S208" i="3"/>
  <c r="R208" i="3"/>
  <c r="P208" i="3"/>
  <c r="O208" i="3"/>
  <c r="N208" i="3"/>
  <c r="K208" i="3"/>
  <c r="V208" i="3" s="1"/>
  <c r="S207" i="3"/>
  <c r="R207" i="3"/>
  <c r="O207" i="3"/>
  <c r="P207" i="3" s="1"/>
  <c r="K207" i="3"/>
  <c r="S206" i="3"/>
  <c r="R206" i="3"/>
  <c r="P206" i="3"/>
  <c r="O206" i="3"/>
  <c r="N206" i="3"/>
  <c r="K206" i="3"/>
  <c r="V206" i="3" s="1"/>
  <c r="T205" i="3"/>
  <c r="S205" i="3"/>
  <c r="U205" i="3" s="1"/>
  <c r="R205" i="3"/>
  <c r="O205" i="3"/>
  <c r="P205" i="3" s="1"/>
  <c r="K205" i="3"/>
  <c r="N205" i="3" s="1"/>
  <c r="U204" i="3"/>
  <c r="T204" i="3"/>
  <c r="S204" i="3"/>
  <c r="R204" i="3"/>
  <c r="P204" i="3"/>
  <c r="O204" i="3"/>
  <c r="N204" i="3"/>
  <c r="K204" i="3"/>
  <c r="V204" i="3" s="1"/>
  <c r="S203" i="3"/>
  <c r="R203" i="3"/>
  <c r="O203" i="3"/>
  <c r="P203" i="3" s="1"/>
  <c r="K203" i="3"/>
  <c r="S202" i="3"/>
  <c r="R202" i="3"/>
  <c r="P202" i="3"/>
  <c r="O202" i="3"/>
  <c r="N202" i="3"/>
  <c r="K202" i="3"/>
  <c r="V202" i="3" s="1"/>
  <c r="T201" i="3"/>
  <c r="S201" i="3"/>
  <c r="U201" i="3" s="1"/>
  <c r="R201" i="3"/>
  <c r="O201" i="3"/>
  <c r="P201" i="3" s="1"/>
  <c r="K201" i="3"/>
  <c r="N201" i="3" s="1"/>
  <c r="U200" i="3"/>
  <c r="T200" i="3"/>
  <c r="S200" i="3"/>
  <c r="R200" i="3"/>
  <c r="P200" i="3"/>
  <c r="O200" i="3"/>
  <c r="N200" i="3"/>
  <c r="K200" i="3"/>
  <c r="V200" i="3" s="1"/>
  <c r="S199" i="3"/>
  <c r="R199" i="3"/>
  <c r="O199" i="3"/>
  <c r="P199" i="3" s="1"/>
  <c r="K199" i="3"/>
  <c r="S198" i="3"/>
  <c r="R198" i="3"/>
  <c r="P198" i="3"/>
  <c r="O198" i="3"/>
  <c r="N198" i="3"/>
  <c r="K198" i="3"/>
  <c r="V198" i="3" s="1"/>
  <c r="T197" i="3"/>
  <c r="S197" i="3"/>
  <c r="U197" i="3" s="1"/>
  <c r="R197" i="3"/>
  <c r="O197" i="3"/>
  <c r="P197" i="3" s="1"/>
  <c r="K197" i="3"/>
  <c r="N197" i="3" s="1"/>
  <c r="U196" i="3"/>
  <c r="T196" i="3"/>
  <c r="S196" i="3"/>
  <c r="R196" i="3"/>
  <c r="P196" i="3"/>
  <c r="O196" i="3"/>
  <c r="N196" i="3"/>
  <c r="K196" i="3"/>
  <c r="V196" i="3" s="1"/>
  <c r="V195" i="3"/>
  <c r="S195" i="3"/>
  <c r="R195" i="3"/>
  <c r="O195" i="3"/>
  <c r="P195" i="3" s="1"/>
  <c r="K195" i="3"/>
  <c r="N195" i="3" s="1"/>
  <c r="S194" i="3"/>
  <c r="R194" i="3"/>
  <c r="P194" i="3"/>
  <c r="O194" i="3"/>
  <c r="N194" i="3"/>
  <c r="K194" i="3"/>
  <c r="V194" i="3" s="1"/>
  <c r="V193" i="3"/>
  <c r="S193" i="3"/>
  <c r="R193" i="3"/>
  <c r="O193" i="3"/>
  <c r="P193" i="3" s="1"/>
  <c r="K193" i="3"/>
  <c r="N193" i="3" s="1"/>
  <c r="U192" i="3"/>
  <c r="T192" i="3"/>
  <c r="S192" i="3"/>
  <c r="P192" i="3"/>
  <c r="O192" i="3"/>
  <c r="N192" i="3"/>
  <c r="K192" i="3"/>
  <c r="V192" i="3" s="1"/>
  <c r="Q191" i="3"/>
  <c r="R192" i="3" s="1"/>
  <c r="S188" i="3"/>
  <c r="R188" i="3"/>
  <c r="P188" i="3"/>
  <c r="O188" i="3"/>
  <c r="N188" i="3"/>
  <c r="K188" i="3"/>
  <c r="V188" i="3" s="1"/>
  <c r="S187" i="3"/>
  <c r="R187" i="3"/>
  <c r="O187" i="3"/>
  <c r="P187" i="3" s="1"/>
  <c r="K187" i="3"/>
  <c r="N187" i="3" s="1"/>
  <c r="U186" i="3"/>
  <c r="T186" i="3"/>
  <c r="S186" i="3"/>
  <c r="R186" i="3"/>
  <c r="P186" i="3"/>
  <c r="O186" i="3"/>
  <c r="N186" i="3"/>
  <c r="K186" i="3"/>
  <c r="V186" i="3" s="1"/>
  <c r="V185" i="3"/>
  <c r="S185" i="3"/>
  <c r="R185" i="3"/>
  <c r="O185" i="3"/>
  <c r="P185" i="3" s="1"/>
  <c r="K185" i="3"/>
  <c r="N185" i="3" s="1"/>
  <c r="S184" i="3"/>
  <c r="R184" i="3"/>
  <c r="P184" i="3"/>
  <c r="O184" i="3"/>
  <c r="N184" i="3"/>
  <c r="K184" i="3"/>
  <c r="V184" i="3" s="1"/>
  <c r="V183" i="3"/>
  <c r="S183" i="3"/>
  <c r="R183" i="3"/>
  <c r="O183" i="3"/>
  <c r="P183" i="3" s="1"/>
  <c r="K183" i="3"/>
  <c r="N183" i="3" s="1"/>
  <c r="T182" i="3"/>
  <c r="S182" i="3"/>
  <c r="U182" i="3" s="1"/>
  <c r="R182" i="3"/>
  <c r="P182" i="3"/>
  <c r="O182" i="3"/>
  <c r="N182" i="3"/>
  <c r="K182" i="3"/>
  <c r="V182" i="3" s="1"/>
  <c r="S181" i="3"/>
  <c r="R181" i="3"/>
  <c r="O181" i="3"/>
  <c r="P181" i="3" s="1"/>
  <c r="K181" i="3"/>
  <c r="N181" i="3" s="1"/>
  <c r="S180" i="3"/>
  <c r="R180" i="3"/>
  <c r="P180" i="3"/>
  <c r="O180" i="3"/>
  <c r="N180" i="3"/>
  <c r="K180" i="3"/>
  <c r="V180" i="3" s="1"/>
  <c r="S179" i="3"/>
  <c r="R179" i="3"/>
  <c r="O179" i="3"/>
  <c r="P179" i="3" s="1"/>
  <c r="K179" i="3"/>
  <c r="N179" i="3" s="1"/>
  <c r="T178" i="3"/>
  <c r="S178" i="3"/>
  <c r="U178" i="3" s="1"/>
  <c r="R178" i="3"/>
  <c r="P178" i="3"/>
  <c r="O178" i="3"/>
  <c r="N178" i="3"/>
  <c r="K178" i="3"/>
  <c r="V178" i="3" s="1"/>
  <c r="S177" i="3"/>
  <c r="R177" i="3"/>
  <c r="O177" i="3"/>
  <c r="P177" i="3" s="1"/>
  <c r="K177" i="3"/>
  <c r="N177" i="3" s="1"/>
  <c r="S176" i="3"/>
  <c r="R176" i="3"/>
  <c r="P176" i="3"/>
  <c r="O176" i="3"/>
  <c r="N176" i="3"/>
  <c r="K176" i="3"/>
  <c r="V176" i="3" s="1"/>
  <c r="S175" i="3"/>
  <c r="R175" i="3"/>
  <c r="O175" i="3"/>
  <c r="P175" i="3" s="1"/>
  <c r="K175" i="3"/>
  <c r="V175" i="3" s="1"/>
  <c r="T174" i="3"/>
  <c r="S174" i="3"/>
  <c r="U174" i="3" s="1"/>
  <c r="R174" i="3"/>
  <c r="O174" i="3"/>
  <c r="P174" i="3" s="1"/>
  <c r="N174" i="3"/>
  <c r="K174" i="3"/>
  <c r="V174" i="3" s="1"/>
  <c r="S173" i="3"/>
  <c r="R173" i="3"/>
  <c r="P173" i="3"/>
  <c r="O173" i="3"/>
  <c r="K173" i="3"/>
  <c r="N173" i="3" s="1"/>
  <c r="S172" i="3"/>
  <c r="U172" i="3" s="1"/>
  <c r="R172" i="3"/>
  <c r="P172" i="3"/>
  <c r="O172" i="3"/>
  <c r="K172" i="3"/>
  <c r="T172" i="3" s="1"/>
  <c r="S171" i="3"/>
  <c r="R171" i="3"/>
  <c r="O171" i="3"/>
  <c r="P171" i="3" s="1"/>
  <c r="K171" i="3"/>
  <c r="V171" i="3" s="1"/>
  <c r="U170" i="3"/>
  <c r="T170" i="3"/>
  <c r="S170" i="3"/>
  <c r="R170" i="3"/>
  <c r="P170" i="3"/>
  <c r="O170" i="3"/>
  <c r="N170" i="3"/>
  <c r="K170" i="3"/>
  <c r="V170" i="3" s="1"/>
  <c r="S169" i="3"/>
  <c r="R169" i="3"/>
  <c r="O169" i="3"/>
  <c r="P169" i="3" s="1"/>
  <c r="K169" i="3"/>
  <c r="N169" i="3" s="1"/>
  <c r="S168" i="3"/>
  <c r="U168" i="3" s="1"/>
  <c r="R168" i="3"/>
  <c r="P168" i="3"/>
  <c r="O168" i="3"/>
  <c r="K168" i="3"/>
  <c r="T168" i="3" s="1"/>
  <c r="S167" i="3"/>
  <c r="R167" i="3"/>
  <c r="O167" i="3"/>
  <c r="P167" i="3" s="1"/>
  <c r="K167" i="3"/>
  <c r="V167" i="3" s="1"/>
  <c r="U166" i="3"/>
  <c r="T166" i="3"/>
  <c r="S166" i="3"/>
  <c r="R166" i="3"/>
  <c r="P166" i="3"/>
  <c r="O166" i="3"/>
  <c r="N166" i="3"/>
  <c r="K166" i="3"/>
  <c r="V166" i="3" s="1"/>
  <c r="S165" i="3"/>
  <c r="P165" i="3"/>
  <c r="O165" i="3"/>
  <c r="K165" i="3"/>
  <c r="N165" i="3" s="1"/>
  <c r="Q164" i="3"/>
  <c r="R165" i="3" s="1"/>
  <c r="S161" i="3"/>
  <c r="R161" i="3"/>
  <c r="O161" i="3"/>
  <c r="P161" i="3" s="1"/>
  <c r="K161" i="3"/>
  <c r="V161" i="3" s="1"/>
  <c r="U160" i="3"/>
  <c r="T160" i="3"/>
  <c r="S160" i="3"/>
  <c r="R160" i="3"/>
  <c r="P160" i="3"/>
  <c r="O160" i="3"/>
  <c r="N160" i="3"/>
  <c r="K160" i="3"/>
  <c r="V160" i="3" s="1"/>
  <c r="S159" i="3"/>
  <c r="R159" i="3"/>
  <c r="P159" i="3"/>
  <c r="O159" i="3"/>
  <c r="K159" i="3"/>
  <c r="N159" i="3" s="1"/>
  <c r="S158" i="3"/>
  <c r="R158" i="3"/>
  <c r="P158" i="3"/>
  <c r="O158" i="3"/>
  <c r="K158" i="3"/>
  <c r="T158" i="3" s="1"/>
  <c r="U158" i="3" s="1"/>
  <c r="S157" i="3"/>
  <c r="R157" i="3"/>
  <c r="P157" i="3"/>
  <c r="O157" i="3"/>
  <c r="K157" i="3"/>
  <c r="T157" i="3" s="1"/>
  <c r="S156" i="3"/>
  <c r="R156" i="3"/>
  <c r="P156" i="3"/>
  <c r="O156" i="3"/>
  <c r="N156" i="3"/>
  <c r="K156" i="3"/>
  <c r="T156" i="3" s="1"/>
  <c r="T155" i="3"/>
  <c r="S155" i="3"/>
  <c r="U155" i="3" s="1"/>
  <c r="R155" i="3"/>
  <c r="O155" i="3"/>
  <c r="P155" i="3" s="1"/>
  <c r="N155" i="3"/>
  <c r="K155" i="3"/>
  <c r="V155" i="3" s="1"/>
  <c r="U154" i="3"/>
  <c r="T154" i="3"/>
  <c r="S154" i="3"/>
  <c r="R154" i="3"/>
  <c r="P154" i="3"/>
  <c r="O154" i="3"/>
  <c r="N154" i="3"/>
  <c r="K154" i="3"/>
  <c r="V154" i="3" s="1"/>
  <c r="S153" i="3"/>
  <c r="R153" i="3"/>
  <c r="P153" i="3"/>
  <c r="O153" i="3"/>
  <c r="K153" i="3"/>
  <c r="T153" i="3" s="1"/>
  <c r="U153" i="3" s="1"/>
  <c r="S152" i="3"/>
  <c r="R152" i="3"/>
  <c r="P152" i="3"/>
  <c r="O152" i="3"/>
  <c r="N152" i="3"/>
  <c r="K152" i="3"/>
  <c r="T152" i="3" s="1"/>
  <c r="T151" i="3"/>
  <c r="S151" i="3"/>
  <c r="U151" i="3" s="1"/>
  <c r="R151" i="3"/>
  <c r="O151" i="3"/>
  <c r="P151" i="3" s="1"/>
  <c r="N151" i="3"/>
  <c r="K151" i="3"/>
  <c r="V151" i="3" s="1"/>
  <c r="U150" i="3"/>
  <c r="T150" i="3"/>
  <c r="S150" i="3"/>
  <c r="R150" i="3"/>
  <c r="P150" i="3"/>
  <c r="O150" i="3"/>
  <c r="N150" i="3"/>
  <c r="K150" i="3"/>
  <c r="V150" i="3" s="1"/>
  <c r="S149" i="3"/>
  <c r="R149" i="3"/>
  <c r="P149" i="3"/>
  <c r="O149" i="3"/>
  <c r="K149" i="3"/>
  <c r="T149" i="3" s="1"/>
  <c r="U149" i="3" s="1"/>
  <c r="S148" i="3"/>
  <c r="U148" i="3" s="1"/>
  <c r="R148" i="3"/>
  <c r="P148" i="3"/>
  <c r="O148" i="3"/>
  <c r="N148" i="3"/>
  <c r="K148" i="3"/>
  <c r="T148" i="3" s="1"/>
  <c r="T147" i="3"/>
  <c r="S147" i="3"/>
  <c r="U147" i="3" s="1"/>
  <c r="R147" i="3"/>
  <c r="O147" i="3"/>
  <c r="P147" i="3" s="1"/>
  <c r="N147" i="3"/>
  <c r="K147" i="3"/>
  <c r="V147" i="3" s="1"/>
  <c r="U146" i="3"/>
  <c r="T146" i="3"/>
  <c r="S146" i="3"/>
  <c r="R146" i="3"/>
  <c r="P146" i="3"/>
  <c r="O146" i="3"/>
  <c r="N146" i="3"/>
  <c r="K146" i="3"/>
  <c r="V146" i="3" s="1"/>
  <c r="S145" i="3"/>
  <c r="R145" i="3"/>
  <c r="P145" i="3"/>
  <c r="O145" i="3"/>
  <c r="K145" i="3"/>
  <c r="T145" i="3" s="1"/>
  <c r="U145" i="3" s="1"/>
  <c r="S144" i="3"/>
  <c r="U144" i="3" s="1"/>
  <c r="R144" i="3"/>
  <c r="P144" i="3"/>
  <c r="O144" i="3"/>
  <c r="N144" i="3"/>
  <c r="K144" i="3"/>
  <c r="T144" i="3" s="1"/>
  <c r="T143" i="3"/>
  <c r="S143" i="3"/>
  <c r="U143" i="3" s="1"/>
  <c r="R143" i="3"/>
  <c r="O143" i="3"/>
  <c r="P143" i="3" s="1"/>
  <c r="N143" i="3"/>
  <c r="K143" i="3"/>
  <c r="V143" i="3" s="1"/>
  <c r="U142" i="3"/>
  <c r="T142" i="3"/>
  <c r="S142" i="3"/>
  <c r="R142" i="3"/>
  <c r="P142" i="3"/>
  <c r="O142" i="3"/>
  <c r="N142" i="3"/>
  <c r="K142" i="3"/>
  <c r="V142" i="3" s="1"/>
  <c r="S141" i="3"/>
  <c r="R141" i="3"/>
  <c r="P141" i="3"/>
  <c r="O141" i="3"/>
  <c r="K141" i="3"/>
  <c r="T141" i="3" s="1"/>
  <c r="U141" i="3" s="1"/>
  <c r="S140" i="3"/>
  <c r="U140" i="3" s="1"/>
  <c r="R140" i="3"/>
  <c r="P140" i="3"/>
  <c r="O140" i="3"/>
  <c r="N140" i="3"/>
  <c r="K140" i="3"/>
  <c r="T140" i="3" s="1"/>
  <c r="T139" i="3"/>
  <c r="S139" i="3"/>
  <c r="U139" i="3" s="1"/>
  <c r="R139" i="3"/>
  <c r="O139" i="3"/>
  <c r="P139" i="3" s="1"/>
  <c r="N139" i="3"/>
  <c r="K139" i="3"/>
  <c r="V139" i="3" s="1"/>
  <c r="U138" i="3"/>
  <c r="T138" i="3"/>
  <c r="S138" i="3"/>
  <c r="R138" i="3"/>
  <c r="P138" i="3"/>
  <c r="O138" i="3"/>
  <c r="N138" i="3"/>
  <c r="K138" i="3"/>
  <c r="V138" i="3" s="1"/>
  <c r="S137" i="3"/>
  <c r="R137" i="3"/>
  <c r="P137" i="3"/>
  <c r="O137" i="3"/>
  <c r="K137" i="3"/>
  <c r="T137" i="3" s="1"/>
  <c r="U137" i="3" s="1"/>
  <c r="S136" i="3"/>
  <c r="R136" i="3"/>
  <c r="P136" i="3"/>
  <c r="O136" i="3"/>
  <c r="N136" i="3"/>
  <c r="K136" i="3"/>
  <c r="T136" i="3" s="1"/>
  <c r="T135" i="3"/>
  <c r="S135" i="3"/>
  <c r="U135" i="3" s="1"/>
  <c r="R135" i="3"/>
  <c r="O135" i="3"/>
  <c r="P135" i="3" s="1"/>
  <c r="N135" i="3"/>
  <c r="K135" i="3"/>
  <c r="V135" i="3" s="1"/>
  <c r="U134" i="3"/>
  <c r="T134" i="3"/>
  <c r="S134" i="3"/>
  <c r="P134" i="3"/>
  <c r="O134" i="3"/>
  <c r="N134" i="3"/>
  <c r="K134" i="3"/>
  <c r="V134" i="3" s="1"/>
  <c r="Q133" i="3"/>
  <c r="R134" i="3" s="1"/>
  <c r="S130" i="3"/>
  <c r="R130" i="3"/>
  <c r="P130" i="3"/>
  <c r="O130" i="3"/>
  <c r="N130" i="3"/>
  <c r="K130" i="3"/>
  <c r="T130" i="3" s="1"/>
  <c r="T129" i="3"/>
  <c r="S129" i="3"/>
  <c r="U129" i="3" s="1"/>
  <c r="R129" i="3"/>
  <c r="O129" i="3"/>
  <c r="P129" i="3" s="1"/>
  <c r="N129" i="3"/>
  <c r="K129" i="3"/>
  <c r="V129" i="3" s="1"/>
  <c r="U128" i="3"/>
  <c r="T128" i="3"/>
  <c r="S128" i="3"/>
  <c r="R128" i="3"/>
  <c r="P128" i="3"/>
  <c r="O128" i="3"/>
  <c r="N128" i="3"/>
  <c r="K128" i="3"/>
  <c r="V128" i="3" s="1"/>
  <c r="S127" i="3"/>
  <c r="R127" i="3"/>
  <c r="P127" i="3"/>
  <c r="O127" i="3"/>
  <c r="K127" i="3"/>
  <c r="T127" i="3" s="1"/>
  <c r="U127" i="3" s="1"/>
  <c r="S126" i="3"/>
  <c r="U126" i="3" s="1"/>
  <c r="R126" i="3"/>
  <c r="P126" i="3"/>
  <c r="O126" i="3"/>
  <c r="N126" i="3"/>
  <c r="K126" i="3"/>
  <c r="T126" i="3" s="1"/>
  <c r="T125" i="3"/>
  <c r="S125" i="3"/>
  <c r="U125" i="3" s="1"/>
  <c r="R125" i="3"/>
  <c r="O125" i="3"/>
  <c r="P125" i="3" s="1"/>
  <c r="N125" i="3"/>
  <c r="K125" i="3"/>
  <c r="V125" i="3" s="1"/>
  <c r="U124" i="3"/>
  <c r="T124" i="3"/>
  <c r="S124" i="3"/>
  <c r="R124" i="3"/>
  <c r="P124" i="3"/>
  <c r="O124" i="3"/>
  <c r="N124" i="3"/>
  <c r="K124" i="3"/>
  <c r="V124" i="3" s="1"/>
  <c r="S123" i="3"/>
  <c r="R123" i="3"/>
  <c r="P123" i="3"/>
  <c r="O123" i="3"/>
  <c r="K123" i="3"/>
  <c r="T123" i="3" s="1"/>
  <c r="U123" i="3" s="1"/>
  <c r="S122" i="3"/>
  <c r="R122" i="3"/>
  <c r="P122" i="3"/>
  <c r="O122" i="3"/>
  <c r="N122" i="3"/>
  <c r="K122" i="3"/>
  <c r="T122" i="3" s="1"/>
  <c r="T121" i="3"/>
  <c r="S121" i="3"/>
  <c r="U121" i="3" s="1"/>
  <c r="R121" i="3"/>
  <c r="O121" i="3"/>
  <c r="P121" i="3" s="1"/>
  <c r="N121" i="3"/>
  <c r="K121" i="3"/>
  <c r="V121" i="3" s="1"/>
  <c r="U120" i="3"/>
  <c r="T120" i="3"/>
  <c r="S120" i="3"/>
  <c r="R120" i="3"/>
  <c r="P120" i="3"/>
  <c r="O120" i="3"/>
  <c r="N120" i="3"/>
  <c r="K120" i="3"/>
  <c r="V120" i="3" s="1"/>
  <c r="S119" i="3"/>
  <c r="R119" i="3"/>
  <c r="P119" i="3"/>
  <c r="O119" i="3"/>
  <c r="K119" i="3"/>
  <c r="T119" i="3" s="1"/>
  <c r="U119" i="3" s="1"/>
  <c r="S118" i="3"/>
  <c r="U118" i="3" s="1"/>
  <c r="R118" i="3"/>
  <c r="P118" i="3"/>
  <c r="O118" i="3"/>
  <c r="N118" i="3"/>
  <c r="K118" i="3"/>
  <c r="T118" i="3" s="1"/>
  <c r="T117" i="3"/>
  <c r="S117" i="3"/>
  <c r="U117" i="3" s="1"/>
  <c r="R117" i="3"/>
  <c r="O117" i="3"/>
  <c r="P117" i="3" s="1"/>
  <c r="N117" i="3"/>
  <c r="K117" i="3"/>
  <c r="V117" i="3" s="1"/>
  <c r="U116" i="3"/>
  <c r="T116" i="3"/>
  <c r="S116" i="3"/>
  <c r="R116" i="3"/>
  <c r="P116" i="3"/>
  <c r="O116" i="3"/>
  <c r="N116" i="3"/>
  <c r="K116" i="3"/>
  <c r="V116" i="3" s="1"/>
  <c r="S115" i="3"/>
  <c r="R115" i="3"/>
  <c r="P115" i="3"/>
  <c r="O115" i="3"/>
  <c r="K115" i="3"/>
  <c r="T115" i="3" s="1"/>
  <c r="U115" i="3" s="1"/>
  <c r="S114" i="3"/>
  <c r="R114" i="3"/>
  <c r="P114" i="3"/>
  <c r="O114" i="3"/>
  <c r="N114" i="3"/>
  <c r="K114" i="3"/>
  <c r="T114" i="3" s="1"/>
  <c r="T113" i="3"/>
  <c r="S113" i="3"/>
  <c r="U113" i="3" s="1"/>
  <c r="R113" i="3"/>
  <c r="O113" i="3"/>
  <c r="P113" i="3" s="1"/>
  <c r="N113" i="3"/>
  <c r="K113" i="3"/>
  <c r="V113" i="3" s="1"/>
  <c r="U112" i="3"/>
  <c r="T112" i="3"/>
  <c r="S112" i="3"/>
  <c r="R112" i="3"/>
  <c r="P112" i="3"/>
  <c r="O112" i="3"/>
  <c r="N112" i="3"/>
  <c r="K112" i="3"/>
  <c r="V112" i="3" s="1"/>
  <c r="S111" i="3"/>
  <c r="R111" i="3"/>
  <c r="P111" i="3"/>
  <c r="O111" i="3"/>
  <c r="K111" i="3"/>
  <c r="T111" i="3" s="1"/>
  <c r="U111" i="3" s="1"/>
  <c r="Q110" i="3"/>
  <c r="T107" i="3"/>
  <c r="S107" i="3"/>
  <c r="U107" i="3" s="1"/>
  <c r="R107" i="3"/>
  <c r="O107" i="3"/>
  <c r="P107" i="3" s="1"/>
  <c r="N107" i="3"/>
  <c r="K107" i="3"/>
  <c r="V107" i="3" s="1"/>
  <c r="U106" i="3"/>
  <c r="T106" i="3"/>
  <c r="S106" i="3"/>
  <c r="R106" i="3"/>
  <c r="P106" i="3"/>
  <c r="O106" i="3"/>
  <c r="N106" i="3"/>
  <c r="K106" i="3"/>
  <c r="V106" i="3" s="1"/>
  <c r="S105" i="3"/>
  <c r="R105" i="3"/>
  <c r="P105" i="3"/>
  <c r="O105" i="3"/>
  <c r="K105" i="3"/>
  <c r="T105" i="3" s="1"/>
  <c r="U105" i="3" s="1"/>
  <c r="S104" i="3"/>
  <c r="U104" i="3" s="1"/>
  <c r="R104" i="3"/>
  <c r="P104" i="3"/>
  <c r="O104" i="3"/>
  <c r="N104" i="3"/>
  <c r="K104" i="3"/>
  <c r="T104" i="3" s="1"/>
  <c r="T103" i="3"/>
  <c r="S103" i="3"/>
  <c r="U103" i="3" s="1"/>
  <c r="R103" i="3"/>
  <c r="O103" i="3"/>
  <c r="P103" i="3" s="1"/>
  <c r="N103" i="3"/>
  <c r="K103" i="3"/>
  <c r="V103" i="3" s="1"/>
  <c r="U102" i="3"/>
  <c r="T102" i="3"/>
  <c r="S102" i="3"/>
  <c r="R102" i="3"/>
  <c r="P102" i="3"/>
  <c r="O102" i="3"/>
  <c r="N102" i="3"/>
  <c r="K102" i="3"/>
  <c r="V102" i="3" s="1"/>
  <c r="S101" i="3"/>
  <c r="R101" i="3"/>
  <c r="P101" i="3"/>
  <c r="O101" i="3"/>
  <c r="K101" i="3"/>
  <c r="T101" i="3" s="1"/>
  <c r="U101" i="3" s="1"/>
  <c r="S100" i="3"/>
  <c r="R100" i="3"/>
  <c r="P100" i="3"/>
  <c r="O100" i="3"/>
  <c r="N100" i="3"/>
  <c r="K100" i="3"/>
  <c r="T100" i="3" s="1"/>
  <c r="T99" i="3"/>
  <c r="S99" i="3"/>
  <c r="U99" i="3" s="1"/>
  <c r="R99" i="3"/>
  <c r="O99" i="3"/>
  <c r="P99" i="3" s="1"/>
  <c r="N99" i="3"/>
  <c r="K99" i="3"/>
  <c r="V99" i="3" s="1"/>
  <c r="U98" i="3"/>
  <c r="T98" i="3"/>
  <c r="S98" i="3"/>
  <c r="R98" i="3"/>
  <c r="P98" i="3"/>
  <c r="O98" i="3"/>
  <c r="N98" i="3"/>
  <c r="K98" i="3"/>
  <c r="V98" i="3" s="1"/>
  <c r="S97" i="3"/>
  <c r="R97" i="3"/>
  <c r="P97" i="3"/>
  <c r="O97" i="3"/>
  <c r="K97" i="3"/>
  <c r="T97" i="3" s="1"/>
  <c r="U97" i="3" s="1"/>
  <c r="S96" i="3"/>
  <c r="U96" i="3" s="1"/>
  <c r="R96" i="3"/>
  <c r="P96" i="3"/>
  <c r="O96" i="3"/>
  <c r="N96" i="3"/>
  <c r="K96" i="3"/>
  <c r="T96" i="3" s="1"/>
  <c r="T95" i="3"/>
  <c r="S95" i="3"/>
  <c r="U95" i="3" s="1"/>
  <c r="R95" i="3"/>
  <c r="O95" i="3"/>
  <c r="P95" i="3" s="1"/>
  <c r="N95" i="3"/>
  <c r="K95" i="3"/>
  <c r="V95" i="3" s="1"/>
  <c r="U94" i="3"/>
  <c r="T94" i="3"/>
  <c r="S94" i="3"/>
  <c r="R94" i="3"/>
  <c r="P94" i="3"/>
  <c r="O94" i="3"/>
  <c r="N94" i="3"/>
  <c r="K94" i="3"/>
  <c r="V94" i="3" s="1"/>
  <c r="S93" i="3"/>
  <c r="R93" i="3"/>
  <c r="P93" i="3"/>
  <c r="O93" i="3"/>
  <c r="K93" i="3"/>
  <c r="T93" i="3" s="1"/>
  <c r="U93" i="3" s="1"/>
  <c r="S92" i="3"/>
  <c r="R92" i="3"/>
  <c r="P92" i="3"/>
  <c r="O92" i="3"/>
  <c r="N92" i="3"/>
  <c r="K92" i="3"/>
  <c r="T92" i="3" s="1"/>
  <c r="T91" i="3"/>
  <c r="S91" i="3"/>
  <c r="U91" i="3" s="1"/>
  <c r="R91" i="3"/>
  <c r="O91" i="3"/>
  <c r="P91" i="3" s="1"/>
  <c r="N91" i="3"/>
  <c r="K91" i="3"/>
  <c r="V91" i="3" s="1"/>
  <c r="U90" i="3"/>
  <c r="T90" i="3"/>
  <c r="S90" i="3"/>
  <c r="R90" i="3"/>
  <c r="P90" i="3"/>
  <c r="O90" i="3"/>
  <c r="N90" i="3"/>
  <c r="K90" i="3"/>
  <c r="V90" i="3" s="1"/>
  <c r="S89" i="3"/>
  <c r="R89" i="3"/>
  <c r="P89" i="3"/>
  <c r="O89" i="3"/>
  <c r="K89" i="3"/>
  <c r="T89" i="3" s="1"/>
  <c r="U89" i="3" s="1"/>
  <c r="S88" i="3"/>
  <c r="U88" i="3" s="1"/>
  <c r="R88" i="3"/>
  <c r="P88" i="3"/>
  <c r="O88" i="3"/>
  <c r="N88" i="3"/>
  <c r="K88" i="3"/>
  <c r="T88" i="3" s="1"/>
  <c r="T87" i="3"/>
  <c r="S87" i="3"/>
  <c r="U87" i="3" s="1"/>
  <c r="R87" i="3"/>
  <c r="O87" i="3"/>
  <c r="P87" i="3" s="1"/>
  <c r="N87" i="3"/>
  <c r="K87" i="3"/>
  <c r="V87" i="3" s="1"/>
  <c r="U86" i="3"/>
  <c r="T86" i="3"/>
  <c r="S86" i="3"/>
  <c r="R86" i="3"/>
  <c r="P86" i="3"/>
  <c r="O86" i="3"/>
  <c r="N86" i="3"/>
  <c r="K86" i="3"/>
  <c r="V86" i="3" s="1"/>
  <c r="S85" i="3"/>
  <c r="R85" i="3"/>
  <c r="P85" i="3"/>
  <c r="O85" i="3"/>
  <c r="K85" i="3"/>
  <c r="T85" i="3" s="1"/>
  <c r="U85" i="3" s="1"/>
  <c r="S84" i="3"/>
  <c r="R84" i="3"/>
  <c r="P84" i="3"/>
  <c r="O84" i="3"/>
  <c r="N84" i="3"/>
  <c r="K84" i="3"/>
  <c r="T84" i="3" s="1"/>
  <c r="T83" i="3"/>
  <c r="S83" i="3"/>
  <c r="U83" i="3" s="1"/>
  <c r="R83" i="3"/>
  <c r="O83" i="3"/>
  <c r="P83" i="3" s="1"/>
  <c r="N83" i="3"/>
  <c r="K83" i="3"/>
  <c r="V83" i="3" s="1"/>
  <c r="Q82" i="3"/>
  <c r="S79" i="3"/>
  <c r="R79" i="3"/>
  <c r="P79" i="3"/>
  <c r="O79" i="3"/>
  <c r="K79" i="3"/>
  <c r="T79" i="3" s="1"/>
  <c r="U79" i="3" s="1"/>
  <c r="S78" i="3"/>
  <c r="R78" i="3"/>
  <c r="P78" i="3"/>
  <c r="O78" i="3"/>
  <c r="N78" i="3"/>
  <c r="K78" i="3"/>
  <c r="T78" i="3" s="1"/>
  <c r="T77" i="3"/>
  <c r="S77" i="3"/>
  <c r="U77" i="3" s="1"/>
  <c r="R77" i="3"/>
  <c r="O77" i="3"/>
  <c r="P77" i="3" s="1"/>
  <c r="N77" i="3"/>
  <c r="K77" i="3"/>
  <c r="V77" i="3" s="1"/>
  <c r="U76" i="3"/>
  <c r="T76" i="3"/>
  <c r="S76" i="3"/>
  <c r="R76" i="3"/>
  <c r="P76" i="3"/>
  <c r="O76" i="3"/>
  <c r="N76" i="3"/>
  <c r="K76" i="3"/>
  <c r="V76" i="3" s="1"/>
  <c r="S75" i="3"/>
  <c r="R75" i="3"/>
  <c r="P75" i="3"/>
  <c r="O75" i="3"/>
  <c r="K75" i="3"/>
  <c r="T75" i="3" s="1"/>
  <c r="U75" i="3" s="1"/>
  <c r="S74" i="3"/>
  <c r="U74" i="3" s="1"/>
  <c r="R74" i="3"/>
  <c r="P74" i="3"/>
  <c r="O74" i="3"/>
  <c r="N74" i="3"/>
  <c r="K74" i="3"/>
  <c r="T74" i="3" s="1"/>
  <c r="T73" i="3"/>
  <c r="S73" i="3"/>
  <c r="R73" i="3"/>
  <c r="O73" i="3"/>
  <c r="P73" i="3" s="1"/>
  <c r="N73" i="3"/>
  <c r="K73" i="3"/>
  <c r="V73" i="3" s="1"/>
  <c r="U72" i="3"/>
  <c r="T72" i="3"/>
  <c r="S72" i="3"/>
  <c r="R72" i="3"/>
  <c r="P72" i="3"/>
  <c r="O72" i="3"/>
  <c r="N72" i="3"/>
  <c r="K72" i="3"/>
  <c r="V72" i="3" s="1"/>
  <c r="V71" i="3"/>
  <c r="S71" i="3"/>
  <c r="R71" i="3"/>
  <c r="P71" i="3"/>
  <c r="O71" i="3"/>
  <c r="K71" i="3"/>
  <c r="S70" i="3"/>
  <c r="U70" i="3" s="1"/>
  <c r="R70" i="3"/>
  <c r="P70" i="3"/>
  <c r="O70" i="3"/>
  <c r="N70" i="3"/>
  <c r="K70" i="3"/>
  <c r="T70" i="3" s="1"/>
  <c r="T69" i="3"/>
  <c r="S69" i="3"/>
  <c r="R69" i="3"/>
  <c r="O69" i="3"/>
  <c r="P69" i="3" s="1"/>
  <c r="N69" i="3"/>
  <c r="K69" i="3"/>
  <c r="V69" i="3" s="1"/>
  <c r="U68" i="3"/>
  <c r="T68" i="3"/>
  <c r="S68" i="3"/>
  <c r="R68" i="3"/>
  <c r="P68" i="3"/>
  <c r="O68" i="3"/>
  <c r="N68" i="3"/>
  <c r="K68" i="3"/>
  <c r="V68" i="3" s="1"/>
  <c r="V67" i="3"/>
  <c r="S67" i="3"/>
  <c r="R67" i="3"/>
  <c r="P67" i="3"/>
  <c r="O67" i="3"/>
  <c r="K67" i="3"/>
  <c r="S66" i="3"/>
  <c r="U66" i="3" s="1"/>
  <c r="R66" i="3"/>
  <c r="P66" i="3"/>
  <c r="O66" i="3"/>
  <c r="N66" i="3"/>
  <c r="K66" i="3"/>
  <c r="T66" i="3" s="1"/>
  <c r="T65" i="3"/>
  <c r="S65" i="3"/>
  <c r="R65" i="3"/>
  <c r="O65" i="3"/>
  <c r="P65" i="3" s="1"/>
  <c r="N65" i="3"/>
  <c r="K65" i="3"/>
  <c r="V65" i="3" s="1"/>
  <c r="U64" i="3"/>
  <c r="T64" i="3"/>
  <c r="S64" i="3"/>
  <c r="R64" i="3"/>
  <c r="P64" i="3"/>
  <c r="O64" i="3"/>
  <c r="N64" i="3"/>
  <c r="K64" i="3"/>
  <c r="V64" i="3" s="1"/>
  <c r="V63" i="3"/>
  <c r="S63" i="3"/>
  <c r="R63" i="3"/>
  <c r="P63" i="3"/>
  <c r="O63" i="3"/>
  <c r="K63" i="3"/>
  <c r="S62" i="3"/>
  <c r="U62" i="3" s="1"/>
  <c r="R62" i="3"/>
  <c r="P62" i="3"/>
  <c r="O62" i="3"/>
  <c r="N62" i="3"/>
  <c r="K62" i="3"/>
  <c r="T62" i="3" s="1"/>
  <c r="T61" i="3"/>
  <c r="S61" i="3"/>
  <c r="R61" i="3"/>
  <c r="O61" i="3"/>
  <c r="P61" i="3" s="1"/>
  <c r="N61" i="3"/>
  <c r="K61" i="3"/>
  <c r="V61" i="3" s="1"/>
  <c r="U60" i="3"/>
  <c r="T60" i="3"/>
  <c r="S60" i="3"/>
  <c r="R60" i="3"/>
  <c r="P60" i="3"/>
  <c r="O60" i="3"/>
  <c r="N60" i="3"/>
  <c r="K60" i="3"/>
  <c r="V60" i="3" s="1"/>
  <c r="V59" i="3"/>
  <c r="S59" i="3"/>
  <c r="R59" i="3"/>
  <c r="P59" i="3"/>
  <c r="O59" i="3"/>
  <c r="K59" i="3"/>
  <c r="S58" i="3"/>
  <c r="U58" i="3" s="1"/>
  <c r="R58" i="3"/>
  <c r="P58" i="3"/>
  <c r="O58" i="3"/>
  <c r="N58" i="3"/>
  <c r="K58" i="3"/>
  <c r="T58" i="3" s="1"/>
  <c r="T57" i="3"/>
  <c r="S57" i="3"/>
  <c r="R57" i="3"/>
  <c r="O57" i="3"/>
  <c r="P57" i="3" s="1"/>
  <c r="N57" i="3"/>
  <c r="K57" i="3"/>
  <c r="V57" i="3" s="1"/>
  <c r="U56" i="3"/>
  <c r="T56" i="3"/>
  <c r="S56" i="3"/>
  <c r="R56" i="3"/>
  <c r="P56" i="3"/>
  <c r="O56" i="3"/>
  <c r="N56" i="3"/>
  <c r="K56" i="3"/>
  <c r="V56" i="3" s="1"/>
  <c r="V55" i="3"/>
  <c r="S55" i="3"/>
  <c r="P55" i="3"/>
  <c r="O55" i="3"/>
  <c r="K55" i="3"/>
  <c r="Q54" i="3"/>
  <c r="R55" i="3" s="1"/>
  <c r="T51" i="3"/>
  <c r="S51" i="3"/>
  <c r="U51" i="3" s="1"/>
  <c r="R51" i="3"/>
  <c r="O51" i="3"/>
  <c r="P51" i="3" s="1"/>
  <c r="N51" i="3"/>
  <c r="K51" i="3"/>
  <c r="V51" i="3" s="1"/>
  <c r="T50" i="3"/>
  <c r="U50" i="3" s="1"/>
  <c r="S50" i="3"/>
  <c r="R50" i="3"/>
  <c r="O50" i="3"/>
  <c r="P50" i="3" s="1"/>
  <c r="N50" i="3"/>
  <c r="K50" i="3"/>
  <c r="V50" i="3" s="1"/>
  <c r="S49" i="3"/>
  <c r="R49" i="3"/>
  <c r="P49" i="3"/>
  <c r="O49" i="3"/>
  <c r="K49" i="3"/>
  <c r="V49" i="3" s="1"/>
  <c r="S48" i="3"/>
  <c r="R48" i="3"/>
  <c r="P48" i="3"/>
  <c r="O48" i="3"/>
  <c r="K48" i="3"/>
  <c r="T48" i="3" s="1"/>
  <c r="T47" i="3"/>
  <c r="S47" i="3"/>
  <c r="U47" i="3" s="1"/>
  <c r="R47" i="3"/>
  <c r="O47" i="3"/>
  <c r="P47" i="3" s="1"/>
  <c r="N47" i="3"/>
  <c r="K47" i="3"/>
  <c r="V47" i="3" s="1"/>
  <c r="T46" i="3"/>
  <c r="U46" i="3" s="1"/>
  <c r="S46" i="3"/>
  <c r="R46" i="3"/>
  <c r="O46" i="3"/>
  <c r="P46" i="3" s="1"/>
  <c r="N46" i="3"/>
  <c r="K46" i="3"/>
  <c r="V46" i="3" s="1"/>
  <c r="S45" i="3"/>
  <c r="R45" i="3"/>
  <c r="P45" i="3"/>
  <c r="O45" i="3"/>
  <c r="K45" i="3"/>
  <c r="V45" i="3" s="1"/>
  <c r="S44" i="3"/>
  <c r="R44" i="3"/>
  <c r="P44" i="3"/>
  <c r="O44" i="3"/>
  <c r="K44" i="3"/>
  <c r="T44" i="3" s="1"/>
  <c r="T43" i="3"/>
  <c r="S43" i="3"/>
  <c r="U43" i="3" s="1"/>
  <c r="R43" i="3"/>
  <c r="O43" i="3"/>
  <c r="P43" i="3" s="1"/>
  <c r="N43" i="3"/>
  <c r="K43" i="3"/>
  <c r="V43" i="3" s="1"/>
  <c r="T42" i="3"/>
  <c r="U42" i="3" s="1"/>
  <c r="S42" i="3"/>
  <c r="R42" i="3"/>
  <c r="O42" i="3"/>
  <c r="P42" i="3" s="1"/>
  <c r="N42" i="3"/>
  <c r="K42" i="3"/>
  <c r="V42" i="3" s="1"/>
  <c r="S41" i="3"/>
  <c r="R41" i="3"/>
  <c r="P41" i="3"/>
  <c r="O41" i="3"/>
  <c r="K41" i="3"/>
  <c r="V41" i="3" s="1"/>
  <c r="S40" i="3"/>
  <c r="R40" i="3"/>
  <c r="P40" i="3"/>
  <c r="O40" i="3"/>
  <c r="K40" i="3"/>
  <c r="T40" i="3" s="1"/>
  <c r="T39" i="3"/>
  <c r="S39" i="3"/>
  <c r="U39" i="3" s="1"/>
  <c r="R39" i="3"/>
  <c r="O39" i="3"/>
  <c r="P39" i="3" s="1"/>
  <c r="N39" i="3"/>
  <c r="K39" i="3"/>
  <c r="V39" i="3" s="1"/>
  <c r="T38" i="3"/>
  <c r="S38" i="3"/>
  <c r="U38" i="3" s="1"/>
  <c r="R38" i="3"/>
  <c r="O38" i="3"/>
  <c r="P38" i="3" s="1"/>
  <c r="N38" i="3"/>
  <c r="K38" i="3"/>
  <c r="V38" i="3" s="1"/>
  <c r="S37" i="3"/>
  <c r="R37" i="3"/>
  <c r="P37" i="3"/>
  <c r="O37" i="3"/>
  <c r="K37" i="3"/>
  <c r="N37" i="3" s="1"/>
  <c r="U36" i="3"/>
  <c r="S36" i="3"/>
  <c r="R36" i="3"/>
  <c r="P36" i="3"/>
  <c r="O36" i="3"/>
  <c r="K36" i="3"/>
  <c r="T36" i="3" s="1"/>
  <c r="T35" i="3"/>
  <c r="S35" i="3"/>
  <c r="R35" i="3"/>
  <c r="O35" i="3"/>
  <c r="P35" i="3" s="1"/>
  <c r="N35" i="3"/>
  <c r="K35" i="3"/>
  <c r="V35" i="3" s="1"/>
  <c r="S34" i="3"/>
  <c r="R34" i="3"/>
  <c r="O34" i="3"/>
  <c r="P34" i="3" s="1"/>
  <c r="K34" i="3"/>
  <c r="T34" i="3" s="1"/>
  <c r="T33" i="3"/>
  <c r="S33" i="3"/>
  <c r="U33" i="3" s="1"/>
  <c r="P33" i="3"/>
  <c r="O33" i="3"/>
  <c r="N33" i="3"/>
  <c r="K33" i="3"/>
  <c r="V33" i="3" s="1"/>
  <c r="Q32" i="3"/>
  <c r="R33" i="3" s="1"/>
  <c r="R4" i="3" s="1"/>
  <c r="S29" i="3"/>
  <c r="R29" i="3"/>
  <c r="P29" i="3"/>
  <c r="O29" i="3"/>
  <c r="N29" i="3"/>
  <c r="K29" i="3"/>
  <c r="V29" i="3" s="1"/>
  <c r="S28" i="3"/>
  <c r="R28" i="3"/>
  <c r="O28" i="3"/>
  <c r="P28" i="3" s="1"/>
  <c r="K28" i="3"/>
  <c r="T28" i="3" s="1"/>
  <c r="T27" i="3"/>
  <c r="S27" i="3"/>
  <c r="U27" i="3" s="1"/>
  <c r="R27" i="3"/>
  <c r="P27" i="3"/>
  <c r="O27" i="3"/>
  <c r="N27" i="3"/>
  <c r="K27" i="3"/>
  <c r="V27" i="3" s="1"/>
  <c r="T23" i="3"/>
  <c r="U23" i="3" s="1"/>
  <c r="S23" i="3"/>
  <c r="R23" i="3"/>
  <c r="O23" i="3"/>
  <c r="P23" i="3" s="1"/>
  <c r="K23" i="3"/>
  <c r="V23" i="3" s="1"/>
  <c r="S22" i="3"/>
  <c r="R22" i="3"/>
  <c r="P22" i="3"/>
  <c r="O22" i="3"/>
  <c r="N22" i="3"/>
  <c r="K22" i="3"/>
  <c r="V22" i="3" s="1"/>
  <c r="S21" i="3"/>
  <c r="R21" i="3"/>
  <c r="O21" i="3"/>
  <c r="P21" i="3" s="1"/>
  <c r="K21" i="3"/>
  <c r="T21" i="3" s="1"/>
  <c r="T20" i="3"/>
  <c r="S20" i="3"/>
  <c r="U20" i="3" s="1"/>
  <c r="R20" i="3"/>
  <c r="P20" i="3"/>
  <c r="O20" i="3"/>
  <c r="N20" i="3"/>
  <c r="K20" i="3"/>
  <c r="V20" i="3" s="1"/>
  <c r="T19" i="3"/>
  <c r="U19" i="3" s="1"/>
  <c r="S19" i="3"/>
  <c r="R19" i="3"/>
  <c r="O19" i="3"/>
  <c r="P19" i="3" s="1"/>
  <c r="K19" i="3"/>
  <c r="V19" i="3" s="1"/>
  <c r="S18" i="3"/>
  <c r="R18" i="3"/>
  <c r="P18" i="3"/>
  <c r="O18" i="3"/>
  <c r="N18" i="3"/>
  <c r="K18" i="3"/>
  <c r="V18" i="3" s="1"/>
  <c r="S17" i="3"/>
  <c r="R17" i="3"/>
  <c r="O17" i="3"/>
  <c r="P17" i="3" s="1"/>
  <c r="K17" i="3"/>
  <c r="T17" i="3" s="1"/>
  <c r="T16" i="3"/>
  <c r="S16" i="3"/>
  <c r="U16" i="3" s="1"/>
  <c r="R16" i="3"/>
  <c r="P16" i="3"/>
  <c r="O16" i="3"/>
  <c r="N16" i="3"/>
  <c r="K16" i="3"/>
  <c r="V16" i="3" s="1"/>
  <c r="T15" i="3"/>
  <c r="U15" i="3" s="1"/>
  <c r="S15" i="3"/>
  <c r="R15" i="3"/>
  <c r="O15" i="3"/>
  <c r="P15" i="3" s="1"/>
  <c r="K15" i="3"/>
  <c r="V15" i="3" s="1"/>
  <c r="S14" i="3"/>
  <c r="R14" i="3"/>
  <c r="P14" i="3"/>
  <c r="O14" i="3"/>
  <c r="N14" i="3"/>
  <c r="K14" i="3"/>
  <c r="V14" i="3" s="1"/>
  <c r="S13" i="3"/>
  <c r="R13" i="3"/>
  <c r="O13" i="3"/>
  <c r="P13" i="3" s="1"/>
  <c r="K13" i="3"/>
  <c r="T13" i="3" s="1"/>
  <c r="T12" i="3"/>
  <c r="S12" i="3"/>
  <c r="U12" i="3" s="1"/>
  <c r="R12" i="3"/>
  <c r="P12" i="3"/>
  <c r="O12" i="3"/>
  <c r="N12" i="3"/>
  <c r="K12" i="3"/>
  <c r="V12" i="3" s="1"/>
  <c r="T11" i="3"/>
  <c r="U11" i="3" s="1"/>
  <c r="S11" i="3"/>
  <c r="R11" i="3"/>
  <c r="O11" i="3"/>
  <c r="P11" i="3" s="1"/>
  <c r="K11" i="3"/>
  <c r="V11" i="3" s="1"/>
  <c r="S10" i="3"/>
  <c r="R10" i="3"/>
  <c r="P10" i="3"/>
  <c r="O10" i="3"/>
  <c r="N10" i="3"/>
  <c r="K10" i="3"/>
  <c r="V10" i="3" s="1"/>
  <c r="S9" i="3"/>
  <c r="R9" i="3"/>
  <c r="O9" i="3"/>
  <c r="P9" i="3" s="1"/>
  <c r="K9" i="3"/>
  <c r="T9" i="3" s="1"/>
  <c r="T8" i="3"/>
  <c r="S8" i="3"/>
  <c r="U8" i="3" s="1"/>
  <c r="R8" i="3"/>
  <c r="P8" i="3"/>
  <c r="O8" i="3"/>
  <c r="N8" i="3"/>
  <c r="K8" i="3"/>
  <c r="V8" i="3" s="1"/>
  <c r="K5" i="3"/>
  <c r="AK3" i="3"/>
  <c r="AN2" i="3"/>
  <c r="AM2" i="3"/>
  <c r="AL2" i="3"/>
  <c r="AJ2" i="3"/>
  <c r="AK2" i="3" s="1"/>
  <c r="AG2" i="3"/>
  <c r="AF2" i="3"/>
  <c r="AE2" i="3"/>
  <c r="T2" i="3"/>
  <c r="R2" i="3"/>
  <c r="O2" i="3"/>
  <c r="P2" i="3" s="1"/>
  <c r="K2" i="3"/>
  <c r="V2" i="3" s="1"/>
  <c r="F2" i="3"/>
  <c r="S2" i="3" s="1"/>
  <c r="U2" i="3" s="1"/>
  <c r="AB1" i="3"/>
  <c r="AA1" i="3"/>
  <c r="Z1" i="3"/>
  <c r="Y1" i="3"/>
  <c r="X1" i="3"/>
  <c r="A4" i="2"/>
  <c r="F4" i="2" s="1"/>
  <c r="AB57" i="5" l="1"/>
  <c r="H57" i="5"/>
  <c r="K57" i="5"/>
  <c r="AA57" i="5"/>
  <c r="R7" i="5"/>
  <c r="AH7" i="5"/>
  <c r="B57" i="5"/>
  <c r="D57" i="5"/>
  <c r="G57" i="5"/>
  <c r="N57" i="5"/>
  <c r="AC57" i="5"/>
  <c r="V57" i="5"/>
  <c r="AE57" i="5"/>
  <c r="E57" i="5"/>
  <c r="J57" i="5"/>
  <c r="AH57" i="5"/>
  <c r="AJ7" i="5"/>
  <c r="M57" i="5"/>
  <c r="P57" i="5"/>
  <c r="F57" i="5"/>
  <c r="C57" i="5"/>
  <c r="AF57" i="5"/>
  <c r="AG57" i="5"/>
  <c r="Z57" i="5"/>
  <c r="AJ57" i="5"/>
  <c r="AI57" i="5"/>
  <c r="I57" i="5"/>
  <c r="L57" i="5"/>
  <c r="O57" i="5"/>
  <c r="R57" i="5"/>
  <c r="U57" i="5"/>
  <c r="AK57" i="5"/>
  <c r="AD57" i="5"/>
  <c r="W57" i="5"/>
  <c r="Q57" i="5"/>
  <c r="Q4" i="7"/>
  <c r="U34" i="3"/>
  <c r="U13" i="3"/>
  <c r="U21" i="3"/>
  <c r="U9" i="3"/>
  <c r="U17" i="3"/>
  <c r="U28" i="3"/>
  <c r="N2" i="3"/>
  <c r="T10" i="3"/>
  <c r="U10" i="3" s="1"/>
  <c r="N11" i="3"/>
  <c r="T14" i="3"/>
  <c r="U14" i="3" s="1"/>
  <c r="N15" i="3"/>
  <c r="T18" i="3"/>
  <c r="U18" i="3" s="1"/>
  <c r="N19" i="3"/>
  <c r="T22" i="3"/>
  <c r="U22" i="3" s="1"/>
  <c r="N23" i="3"/>
  <c r="T29" i="3"/>
  <c r="U29" i="3" s="1"/>
  <c r="V36" i="3"/>
  <c r="V37" i="3"/>
  <c r="N40" i="3"/>
  <c r="U40" i="3"/>
  <c r="N44" i="3"/>
  <c r="U44" i="3"/>
  <c r="N48" i="3"/>
  <c r="U48" i="3"/>
  <c r="T55" i="3"/>
  <c r="U55" i="3" s="1"/>
  <c r="N55" i="3"/>
  <c r="U61" i="3"/>
  <c r="T63" i="3"/>
  <c r="U63" i="3" s="1"/>
  <c r="N63" i="3"/>
  <c r="U69" i="3"/>
  <c r="T71" i="3"/>
  <c r="U71" i="3" s="1"/>
  <c r="N71" i="3"/>
  <c r="U84" i="3"/>
  <c r="U100" i="3"/>
  <c r="U122" i="3"/>
  <c r="V9" i="3"/>
  <c r="V13" i="3"/>
  <c r="V17" i="3"/>
  <c r="V21" i="3"/>
  <c r="V28" i="3"/>
  <c r="V34" i="3"/>
  <c r="V40" i="3"/>
  <c r="V44" i="3"/>
  <c r="V48" i="3"/>
  <c r="N9" i="3"/>
  <c r="N13" i="3"/>
  <c r="N17" i="3"/>
  <c r="N21" i="3"/>
  <c r="N28" i="3"/>
  <c r="N34" i="3"/>
  <c r="U35" i="3"/>
  <c r="N36" i="3"/>
  <c r="T37" i="3"/>
  <c r="U37" i="3" s="1"/>
  <c r="T41" i="3"/>
  <c r="U41" i="3" s="1"/>
  <c r="N41" i="3"/>
  <c r="T45" i="3"/>
  <c r="U45" i="3" s="1"/>
  <c r="N45" i="3"/>
  <c r="T49" i="3"/>
  <c r="U49" i="3" s="1"/>
  <c r="N49" i="3"/>
  <c r="U57" i="3"/>
  <c r="T59" i="3"/>
  <c r="U59" i="3" s="1"/>
  <c r="N59" i="3"/>
  <c r="U65" i="3"/>
  <c r="T67" i="3"/>
  <c r="U67" i="3" s="1"/>
  <c r="N67" i="3"/>
  <c r="U73" i="3"/>
  <c r="U78" i="3"/>
  <c r="U92" i="3"/>
  <c r="U114" i="3"/>
  <c r="U130" i="3"/>
  <c r="U136" i="3"/>
  <c r="U152" i="3"/>
  <c r="U156" i="3"/>
  <c r="V58" i="3"/>
  <c r="V62" i="3"/>
  <c r="V66" i="3"/>
  <c r="V70" i="3"/>
  <c r="V74" i="3"/>
  <c r="V78" i="3"/>
  <c r="V84" i="3"/>
  <c r="V88" i="3"/>
  <c r="V92" i="3"/>
  <c r="V96" i="3"/>
  <c r="V100" i="3"/>
  <c r="V104" i="3"/>
  <c r="V114" i="3"/>
  <c r="V118" i="3"/>
  <c r="V122" i="3"/>
  <c r="V126" i="3"/>
  <c r="V130" i="3"/>
  <c r="V136" i="3"/>
  <c r="V140" i="3"/>
  <c r="V144" i="3"/>
  <c r="V148" i="3"/>
  <c r="V152" i="3"/>
  <c r="V156" i="3"/>
  <c r="V157" i="3"/>
  <c r="V158" i="3"/>
  <c r="V159" i="3"/>
  <c r="V165" i="3"/>
  <c r="N172" i="3"/>
  <c r="T173" i="3"/>
  <c r="U173" i="3" s="1"/>
  <c r="N175" i="3"/>
  <c r="T175" i="3"/>
  <c r="V179" i="3"/>
  <c r="T181" i="3"/>
  <c r="U181" i="3" s="1"/>
  <c r="T199" i="3"/>
  <c r="U199" i="3" s="1"/>
  <c r="N199" i="3"/>
  <c r="V199" i="3"/>
  <c r="T203" i="3"/>
  <c r="U203" i="3" s="1"/>
  <c r="N203" i="3"/>
  <c r="V203" i="3"/>
  <c r="T207" i="3"/>
  <c r="U207" i="3" s="1"/>
  <c r="N207" i="3"/>
  <c r="V207" i="3"/>
  <c r="T211" i="3"/>
  <c r="U211" i="3" s="1"/>
  <c r="N211" i="3"/>
  <c r="V211" i="3"/>
  <c r="V75" i="3"/>
  <c r="V79" i="3"/>
  <c r="V85" i="3"/>
  <c r="V89" i="3"/>
  <c r="V93" i="3"/>
  <c r="V97" i="3"/>
  <c r="V101" i="3"/>
  <c r="V105" i="3"/>
  <c r="V111" i="3"/>
  <c r="V115" i="3"/>
  <c r="V119" i="3"/>
  <c r="V123" i="3"/>
  <c r="V127" i="3"/>
  <c r="V137" i="3"/>
  <c r="V141" i="3"/>
  <c r="V145" i="3"/>
  <c r="V149" i="3"/>
  <c r="V153" i="3"/>
  <c r="U167" i="3"/>
  <c r="N168" i="3"/>
  <c r="T169" i="3"/>
  <c r="U169" i="3" s="1"/>
  <c r="N171" i="3"/>
  <c r="T171" i="3"/>
  <c r="U171" i="3" s="1"/>
  <c r="T177" i="3"/>
  <c r="U177" i="3" s="1"/>
  <c r="V181" i="3"/>
  <c r="T187" i="3"/>
  <c r="U187" i="3" s="1"/>
  <c r="N75" i="3"/>
  <c r="N79" i="3"/>
  <c r="N85" i="3"/>
  <c r="N89" i="3"/>
  <c r="N93" i="3"/>
  <c r="N97" i="3"/>
  <c r="N101" i="3"/>
  <c r="N105" i="3"/>
  <c r="N111" i="3"/>
  <c r="N115" i="3"/>
  <c r="N119" i="3"/>
  <c r="N123" i="3"/>
  <c r="N127" i="3"/>
  <c r="N137" i="3"/>
  <c r="N141" i="3"/>
  <c r="N145" i="3"/>
  <c r="N149" i="3"/>
  <c r="N153" i="3"/>
  <c r="N157" i="3"/>
  <c r="U157" i="3"/>
  <c r="N158" i="3"/>
  <c r="T159" i="3"/>
  <c r="U159" i="3" s="1"/>
  <c r="N161" i="3"/>
  <c r="T161" i="3"/>
  <c r="U161" i="3" s="1"/>
  <c r="T165" i="3"/>
  <c r="U165" i="3" s="1"/>
  <c r="N167" i="3"/>
  <c r="T167" i="3"/>
  <c r="V172" i="3"/>
  <c r="V173" i="3"/>
  <c r="V177" i="3"/>
  <c r="T183" i="3"/>
  <c r="U183" i="3" s="1"/>
  <c r="V187" i="3"/>
  <c r="T193" i="3"/>
  <c r="U193" i="3" s="1"/>
  <c r="U11" i="4"/>
  <c r="V168" i="3"/>
  <c r="V169" i="3"/>
  <c r="U175" i="3"/>
  <c r="T179" i="3"/>
  <c r="U179" i="3" s="1"/>
  <c r="T185" i="3"/>
  <c r="U185" i="3" s="1"/>
  <c r="T195" i="3"/>
  <c r="U195" i="3" s="1"/>
  <c r="U206" i="3"/>
  <c r="U210" i="3"/>
  <c r="U219" i="3"/>
  <c r="T176" i="3"/>
  <c r="U176" i="3" s="1"/>
  <c r="T180" i="3"/>
  <c r="U180" i="3" s="1"/>
  <c r="T184" i="3"/>
  <c r="U184" i="3" s="1"/>
  <c r="T188" i="3"/>
  <c r="U188" i="3" s="1"/>
  <c r="T194" i="3"/>
  <c r="U194" i="3" s="1"/>
  <c r="T198" i="3"/>
  <c r="U198" i="3" s="1"/>
  <c r="T202" i="3"/>
  <c r="U202" i="3" s="1"/>
  <c r="T206" i="3"/>
  <c r="T210" i="3"/>
  <c r="T214" i="3"/>
  <c r="U214" i="3" s="1"/>
  <c r="T220" i="3"/>
  <c r="U220" i="3" s="1"/>
  <c r="N221" i="3"/>
  <c r="T224" i="3"/>
  <c r="U224" i="3" s="1"/>
  <c r="N225" i="3"/>
  <c r="T2" i="4"/>
  <c r="U2" i="4" s="1"/>
  <c r="N8" i="4"/>
  <c r="T11" i="4"/>
  <c r="N12" i="4"/>
  <c r="T15" i="4"/>
  <c r="U15" i="4" s="1"/>
  <c r="N16" i="4"/>
  <c r="T19" i="4"/>
  <c r="U19" i="4" s="1"/>
  <c r="N20" i="4"/>
  <c r="T23" i="4"/>
  <c r="U23" i="4" s="1"/>
  <c r="N24" i="4"/>
  <c r="T30" i="4"/>
  <c r="U30" i="4" s="1"/>
  <c r="N31" i="4"/>
  <c r="T36" i="4"/>
  <c r="U36" i="4" s="1"/>
  <c r="N37" i="4"/>
  <c r="T40" i="4"/>
  <c r="U40" i="4" s="1"/>
  <c r="N41" i="4"/>
  <c r="T46" i="4"/>
  <c r="U46" i="4" s="1"/>
  <c r="N47" i="4"/>
  <c r="T50" i="4"/>
  <c r="U50" i="4" s="1"/>
  <c r="N51" i="4"/>
  <c r="T54" i="4"/>
  <c r="U54" i="4" s="1"/>
  <c r="N55" i="4"/>
  <c r="T58" i="4"/>
  <c r="U58" i="4" s="1"/>
  <c r="N59" i="4"/>
  <c r="T62" i="4"/>
  <c r="U62" i="4" s="1"/>
  <c r="N63" i="4"/>
  <c r="T66" i="4"/>
  <c r="U66" i="4" s="1"/>
  <c r="N67" i="4"/>
  <c r="N73" i="4"/>
  <c r="T76" i="4"/>
  <c r="U76" i="4" s="1"/>
  <c r="N77" i="4"/>
  <c r="T80" i="4"/>
  <c r="U80" i="4" s="1"/>
  <c r="N81" i="4"/>
  <c r="T82" i="4"/>
  <c r="U82" i="4" s="1"/>
  <c r="N84" i="4"/>
  <c r="T84" i="4"/>
  <c r="T100" i="4"/>
  <c r="U100" i="4" s="1"/>
  <c r="N100" i="4"/>
  <c r="V197" i="3"/>
  <c r="V201" i="3"/>
  <c r="V205" i="3"/>
  <c r="V209" i="3"/>
  <c r="V213" i="3"/>
  <c r="V219" i="3"/>
  <c r="T221" i="3"/>
  <c r="U221" i="3" s="1"/>
  <c r="V223" i="3"/>
  <c r="T225" i="3"/>
  <c r="U225" i="3" s="1"/>
  <c r="T8" i="4"/>
  <c r="U8" i="4" s="1"/>
  <c r="V10" i="4"/>
  <c r="T12" i="4"/>
  <c r="U12" i="4" s="1"/>
  <c r="V14" i="4"/>
  <c r="T16" i="4"/>
  <c r="U16" i="4" s="1"/>
  <c r="V18" i="4"/>
  <c r="T20" i="4"/>
  <c r="U20" i="4" s="1"/>
  <c r="V22" i="4"/>
  <c r="T24" i="4"/>
  <c r="U24" i="4" s="1"/>
  <c r="V29" i="4"/>
  <c r="T31" i="4"/>
  <c r="U31" i="4" s="1"/>
  <c r="V35" i="4"/>
  <c r="T37" i="4"/>
  <c r="U37" i="4" s="1"/>
  <c r="V39" i="4"/>
  <c r="T41" i="4"/>
  <c r="U41" i="4" s="1"/>
  <c r="V45" i="4"/>
  <c r="T47" i="4"/>
  <c r="U47" i="4" s="1"/>
  <c r="V49" i="4"/>
  <c r="T51" i="4"/>
  <c r="U51" i="4" s="1"/>
  <c r="V53" i="4"/>
  <c r="T55" i="4"/>
  <c r="U55" i="4" s="1"/>
  <c r="V57" i="4"/>
  <c r="T59" i="4"/>
  <c r="U59" i="4" s="1"/>
  <c r="V61" i="4"/>
  <c r="T63" i="4"/>
  <c r="U63" i="4" s="1"/>
  <c r="V65" i="4"/>
  <c r="T67" i="4"/>
  <c r="U67" i="4" s="1"/>
  <c r="V69" i="4"/>
  <c r="T73" i="4"/>
  <c r="U73" i="4" s="1"/>
  <c r="V75" i="4"/>
  <c r="T77" i="4"/>
  <c r="U77" i="4" s="1"/>
  <c r="V79" i="4"/>
  <c r="T108" i="4"/>
  <c r="U108" i="4" s="1"/>
  <c r="N108" i="4"/>
  <c r="U129" i="4"/>
  <c r="V81" i="4"/>
  <c r="V82" i="4"/>
  <c r="U88" i="4"/>
  <c r="V89" i="4"/>
  <c r="U92" i="4"/>
  <c r="V93" i="4"/>
  <c r="N99" i="4"/>
  <c r="U99" i="4"/>
  <c r="V100" i="4"/>
  <c r="V108" i="4"/>
  <c r="U84" i="4"/>
  <c r="T90" i="4"/>
  <c r="U90" i="4" s="1"/>
  <c r="N90" i="4"/>
  <c r="T94" i="4"/>
  <c r="U94" i="4" s="1"/>
  <c r="N94" i="4"/>
  <c r="V99" i="4"/>
  <c r="T104" i="4"/>
  <c r="U104" i="4" s="1"/>
  <c r="N104" i="4"/>
  <c r="T103" i="4"/>
  <c r="U103" i="4" s="1"/>
  <c r="T107" i="4"/>
  <c r="U107" i="4" s="1"/>
  <c r="T111" i="4"/>
  <c r="U111" i="4" s="1"/>
  <c r="N112" i="4"/>
  <c r="T115" i="4"/>
  <c r="U115" i="4" s="1"/>
  <c r="N116" i="4"/>
  <c r="T119" i="4"/>
  <c r="U119" i="4" s="1"/>
  <c r="N120" i="4"/>
  <c r="T125" i="4"/>
  <c r="U125" i="4" s="1"/>
  <c r="N126" i="4"/>
  <c r="T129" i="4"/>
  <c r="N130" i="4"/>
  <c r="T133" i="4"/>
  <c r="U133" i="4" s="1"/>
  <c r="N134" i="4"/>
  <c r="T137" i="4"/>
  <c r="U137" i="4" s="1"/>
  <c r="N138" i="4"/>
  <c r="V139" i="4"/>
  <c r="T141" i="4"/>
  <c r="U141" i="4" s="1"/>
  <c r="V145" i="4"/>
  <c r="N148" i="4"/>
  <c r="V149" i="4"/>
  <c r="N152" i="4"/>
  <c r="V153" i="4"/>
  <c r="T112" i="4"/>
  <c r="U112" i="4" s="1"/>
  <c r="T116" i="4"/>
  <c r="U116" i="4" s="1"/>
  <c r="T120" i="4"/>
  <c r="U120" i="4" s="1"/>
  <c r="T126" i="4"/>
  <c r="U126" i="4" s="1"/>
  <c r="V128" i="4"/>
  <c r="T130" i="4"/>
  <c r="U130" i="4" s="1"/>
  <c r="V132" i="4"/>
  <c r="T134" i="4"/>
  <c r="U134" i="4" s="1"/>
  <c r="V136" i="4"/>
  <c r="T138" i="4"/>
  <c r="U138" i="4" s="1"/>
  <c r="V140" i="4"/>
  <c r="V146" i="4"/>
  <c r="T148" i="4"/>
  <c r="U148" i="4" s="1"/>
  <c r="V150" i="4"/>
  <c r="T152" i="4"/>
  <c r="U152" i="4" s="1"/>
  <c r="U155" i="4"/>
  <c r="N156" i="4"/>
  <c r="T159" i="4"/>
  <c r="U159" i="4" s="1"/>
  <c r="N159" i="4"/>
  <c r="V159" i="4"/>
  <c r="N154" i="4"/>
  <c r="N155" i="4"/>
  <c r="V160" i="4"/>
  <c r="N165" i="4"/>
  <c r="V166" i="4"/>
  <c r="N169" i="4"/>
  <c r="V170" i="4"/>
  <c r="N173" i="4"/>
  <c r="V174" i="4"/>
  <c r="T178" i="4"/>
  <c r="U178" i="4" s="1"/>
  <c r="N179" i="4"/>
  <c r="C7" i="5"/>
  <c r="G7" i="5"/>
  <c r="K7" i="5"/>
  <c r="O7" i="5"/>
  <c r="O8" i="5" s="1"/>
  <c r="U7" i="5"/>
  <c r="Y7" i="5"/>
  <c r="AC7" i="5"/>
  <c r="AC8" i="5" s="1"/>
  <c r="AG7" i="5"/>
  <c r="AG8" i="5" s="1"/>
  <c r="AK7" i="5"/>
  <c r="V157" i="4"/>
  <c r="N160" i="4"/>
  <c r="T165" i="4"/>
  <c r="U165" i="4" s="1"/>
  <c r="V167" i="4"/>
  <c r="T169" i="4"/>
  <c r="U169" i="4" s="1"/>
  <c r="V171" i="4"/>
  <c r="T173" i="4"/>
  <c r="U173" i="4" s="1"/>
  <c r="D7" i="5"/>
  <c r="H7" i="5"/>
  <c r="L7" i="5"/>
  <c r="P7" i="5"/>
  <c r="V7" i="5"/>
  <c r="Z7" i="5"/>
  <c r="AD7" i="5"/>
  <c r="AD8" i="5" s="1"/>
  <c r="O84" i="5"/>
  <c r="O91" i="5" s="1"/>
  <c r="E7" i="5"/>
  <c r="I7" i="5"/>
  <c r="M7" i="5"/>
  <c r="Q7" i="5"/>
  <c r="W7" i="5"/>
  <c r="W8" i="5" s="1"/>
  <c r="AA7" i="5"/>
  <c r="AA8" i="5" s="1"/>
  <c r="AE7" i="5"/>
  <c r="AE8" i="5" s="1"/>
  <c r="AI7" i="5"/>
  <c r="AI8" i="5" s="1"/>
  <c r="B7" i="5"/>
  <c r="B8" i="5" s="1"/>
  <c r="F7" i="5"/>
  <c r="J7" i="5"/>
  <c r="N7" i="5"/>
  <c r="X7" i="5"/>
  <c r="AB7" i="5"/>
  <c r="AB8" i="5" s="1"/>
  <c r="AF7" i="5"/>
  <c r="AF8" i="5" s="1"/>
  <c r="M9" i="7"/>
  <c r="U9" i="7" s="1"/>
  <c r="T19" i="7"/>
  <c r="T37" i="7"/>
  <c r="T51" i="7"/>
  <c r="T57" i="7"/>
  <c r="T68" i="7"/>
  <c r="N2" i="7"/>
  <c r="O2" i="7" s="1"/>
  <c r="R2" i="7"/>
  <c r="S10" i="7"/>
  <c r="T10" i="7" s="1"/>
  <c r="M10" i="7"/>
  <c r="U10" i="7" s="1"/>
  <c r="T13" i="7"/>
  <c r="M19" i="7"/>
  <c r="U19" i="7" s="1"/>
  <c r="T33" i="7"/>
  <c r="T47" i="7"/>
  <c r="T52" i="7"/>
  <c r="T58" i="7"/>
  <c r="J2" i="7"/>
  <c r="AI2" i="7"/>
  <c r="AJ2" i="7" s="1"/>
  <c r="S20" i="7"/>
  <c r="T20" i="7" s="1"/>
  <c r="M20" i="7"/>
  <c r="U20" i="7" s="1"/>
  <c r="T25" i="7"/>
  <c r="T29" i="7"/>
  <c r="T43" i="7"/>
  <c r="T72" i="7"/>
  <c r="T78" i="7"/>
  <c r="T9" i="7"/>
  <c r="S26" i="7"/>
  <c r="T26" i="7" s="1"/>
  <c r="M26" i="7"/>
  <c r="U26" i="7" s="1"/>
  <c r="T62" i="7"/>
  <c r="T82" i="7"/>
  <c r="T88" i="7"/>
  <c r="M30" i="7"/>
  <c r="U30" i="7" s="1"/>
  <c r="M34" i="7"/>
  <c r="U34" i="7" s="1"/>
  <c r="M44" i="7"/>
  <c r="U44" i="7" s="1"/>
  <c r="M48" i="7"/>
  <c r="U48" i="7" s="1"/>
  <c r="M52" i="7"/>
  <c r="U52" i="7" s="1"/>
  <c r="M58" i="7"/>
  <c r="U58" i="7" s="1"/>
  <c r="M62" i="7"/>
  <c r="U62" i="7" s="1"/>
  <c r="M68" i="7"/>
  <c r="U68" i="7" s="1"/>
  <c r="M72" i="7"/>
  <c r="U72" i="7" s="1"/>
  <c r="M78" i="7"/>
  <c r="U78" i="7" s="1"/>
  <c r="M82" i="7"/>
  <c r="U82" i="7" s="1"/>
  <c r="M59" i="7"/>
  <c r="U59" i="7" s="1"/>
  <c r="M63" i="7"/>
  <c r="U63" i="7" s="1"/>
  <c r="M69" i="7"/>
  <c r="U69" i="7" s="1"/>
  <c r="M79" i="7"/>
  <c r="U79" i="7" s="1"/>
  <c r="M83" i="7"/>
  <c r="U83" i="7" s="1"/>
  <c r="U4" i="3" l="1"/>
  <c r="G84" i="5"/>
  <c r="G91" i="5" s="1"/>
  <c r="G1" i="5"/>
  <c r="N84" i="5"/>
  <c r="N91" i="5" s="1"/>
  <c r="N1" i="5"/>
  <c r="I84" i="5"/>
  <c r="I91" i="5" s="1"/>
  <c r="I1" i="5"/>
  <c r="P84" i="5"/>
  <c r="P91" i="5" s="1"/>
  <c r="P1" i="5"/>
  <c r="J8" i="5"/>
  <c r="M8" i="5"/>
  <c r="AH84" i="5"/>
  <c r="AH91" i="5" s="1"/>
  <c r="AH1" i="5"/>
  <c r="AI84" i="5"/>
  <c r="AI91" i="5" s="1"/>
  <c r="AI1" i="5"/>
  <c r="AJ84" i="5"/>
  <c r="AJ91" i="5" s="1"/>
  <c r="AJ1" i="5"/>
  <c r="AG84" i="5"/>
  <c r="AG91" i="5" s="1"/>
  <c r="AG1" i="5"/>
  <c r="V8" i="5"/>
  <c r="D8" i="5"/>
  <c r="AK8" i="5"/>
  <c r="U8" i="5"/>
  <c r="C8" i="5"/>
  <c r="AJ8" i="5"/>
  <c r="C84" i="5"/>
  <c r="C91" i="5" s="1"/>
  <c r="C1" i="5"/>
  <c r="J84" i="5"/>
  <c r="J91" i="5" s="1"/>
  <c r="J1" i="5"/>
  <c r="E84" i="5"/>
  <c r="E91" i="5" s="1"/>
  <c r="E1" i="5"/>
  <c r="L84" i="5"/>
  <c r="L91" i="5" s="1"/>
  <c r="L1" i="5"/>
  <c r="F8" i="5"/>
  <c r="I8" i="5"/>
  <c r="V84" i="5"/>
  <c r="V91" i="5" s="1"/>
  <c r="V1" i="5"/>
  <c r="W84" i="5"/>
  <c r="W91" i="5" s="1"/>
  <c r="W1" i="5"/>
  <c r="X84" i="5"/>
  <c r="X91" i="5" s="1"/>
  <c r="X1" i="5"/>
  <c r="U84" i="5"/>
  <c r="U91" i="5" s="1"/>
  <c r="U1" i="5"/>
  <c r="AK84" i="5"/>
  <c r="AK91" i="5" s="1"/>
  <c r="AK1" i="5"/>
  <c r="P8" i="5"/>
  <c r="T4" i="7"/>
  <c r="S2" i="7"/>
  <c r="T2" i="7" s="1"/>
  <c r="M2" i="7"/>
  <c r="U2" i="7" s="1"/>
  <c r="F84" i="5"/>
  <c r="F91" i="5" s="1"/>
  <c r="F1" i="5"/>
  <c r="Q84" i="5"/>
  <c r="Q91" i="5" s="1"/>
  <c r="Q1" i="5"/>
  <c r="H84" i="5"/>
  <c r="H91" i="5" s="1"/>
  <c r="H1" i="5"/>
  <c r="E8" i="5"/>
  <c r="Z84" i="5"/>
  <c r="Z91" i="5" s="1"/>
  <c r="Z1" i="5"/>
  <c r="AA84" i="5"/>
  <c r="AA91" i="5" s="1"/>
  <c r="AA1" i="5"/>
  <c r="AB84" i="5"/>
  <c r="AB91" i="5" s="1"/>
  <c r="AB1" i="5"/>
  <c r="Y84" i="5"/>
  <c r="Y91" i="5" s="1"/>
  <c r="Y1" i="5"/>
  <c r="L8" i="5"/>
  <c r="K8" i="5"/>
  <c r="AH8" i="5"/>
  <c r="K84" i="5"/>
  <c r="K91" i="5" s="1"/>
  <c r="K1" i="5"/>
  <c r="R84" i="5"/>
  <c r="R91" i="5" s="1"/>
  <c r="R1" i="5"/>
  <c r="B84" i="5"/>
  <c r="B91" i="5" s="1"/>
  <c r="B1" i="5"/>
  <c r="M84" i="5"/>
  <c r="M91" i="5" s="1"/>
  <c r="M1" i="5"/>
  <c r="D84" i="5"/>
  <c r="D91" i="5" s="1"/>
  <c r="D1" i="5"/>
  <c r="N8" i="5"/>
  <c r="Q8" i="5"/>
  <c r="O59" i="5"/>
  <c r="O92" i="5"/>
  <c r="O93" i="5" s="1"/>
  <c r="O11" i="5"/>
  <c r="AD84" i="5"/>
  <c r="AD91" i="5" s="1"/>
  <c r="AD1" i="5"/>
  <c r="AE84" i="5"/>
  <c r="AE91" i="5" s="1"/>
  <c r="AE1" i="5"/>
  <c r="AF84" i="5"/>
  <c r="AF91" i="5" s="1"/>
  <c r="AF1" i="5"/>
  <c r="AC84" i="5"/>
  <c r="AC91" i="5" s="1"/>
  <c r="AC1" i="5"/>
  <c r="Z8" i="5"/>
  <c r="H8" i="5"/>
  <c r="Y8" i="5"/>
  <c r="G8" i="5"/>
  <c r="R8" i="5"/>
  <c r="U4" i="4"/>
  <c r="B9" i="5" l="1"/>
  <c r="AC59" i="5"/>
  <c r="AC92" i="5"/>
  <c r="AC93" i="5" s="1"/>
  <c r="AC11" i="5"/>
  <c r="AD92" i="5"/>
  <c r="AD59" i="5"/>
  <c r="AD11" i="5"/>
  <c r="M92" i="5"/>
  <c r="M93" i="5" s="1"/>
  <c r="M59" i="5"/>
  <c r="M11" i="5"/>
  <c r="Y59" i="5"/>
  <c r="Y92" i="5"/>
  <c r="Y93" i="5" s="1"/>
  <c r="Y11" i="5"/>
  <c r="Z92" i="5"/>
  <c r="Z93" i="5" s="1"/>
  <c r="Z59" i="5"/>
  <c r="Z11" i="5"/>
  <c r="Q92" i="5"/>
  <c r="Q93" i="5" s="1"/>
  <c r="Q59" i="5"/>
  <c r="Q11" i="5"/>
  <c r="J59" i="5"/>
  <c r="J92" i="5"/>
  <c r="J93" i="5" s="1"/>
  <c r="J11" i="5"/>
  <c r="AE92" i="5"/>
  <c r="AE93" i="5" s="1"/>
  <c r="AE59" i="5"/>
  <c r="AE11" i="5"/>
  <c r="AD93" i="5"/>
  <c r="D92" i="5"/>
  <c r="D93" i="5" s="1"/>
  <c r="D59" i="5"/>
  <c r="D11" i="5"/>
  <c r="K59" i="5"/>
  <c r="K92" i="5"/>
  <c r="K93" i="5" s="1"/>
  <c r="K11" i="5"/>
  <c r="AA92" i="5"/>
  <c r="AA93" i="5" s="1"/>
  <c r="AA59" i="5"/>
  <c r="AA11" i="5"/>
  <c r="H92" i="5"/>
  <c r="H93" i="5" s="1"/>
  <c r="H59" i="5"/>
  <c r="H11" i="5"/>
  <c r="V92" i="5"/>
  <c r="V93" i="5" s="1"/>
  <c r="V59" i="5"/>
  <c r="V11" i="5"/>
  <c r="E92" i="5"/>
  <c r="E93" i="5" s="1"/>
  <c r="E59" i="5"/>
  <c r="E11" i="5"/>
  <c r="AG59" i="5"/>
  <c r="AG92" i="5"/>
  <c r="AG93" i="5" s="1"/>
  <c r="AG11" i="5"/>
  <c r="AH92" i="5"/>
  <c r="AH93" i="5" s="1"/>
  <c r="AH59" i="5"/>
  <c r="AH11" i="5"/>
  <c r="G59" i="5"/>
  <c r="G92" i="5"/>
  <c r="G93" i="5" s="1"/>
  <c r="G11" i="5"/>
  <c r="AF59" i="5"/>
  <c r="AF92" i="5"/>
  <c r="AF93" i="5" s="1"/>
  <c r="AF11" i="5"/>
  <c r="R59" i="5"/>
  <c r="R92" i="5"/>
  <c r="R93" i="5" s="1"/>
  <c r="R11" i="5"/>
  <c r="AB59" i="5"/>
  <c r="AB92" i="5"/>
  <c r="AB93" i="5" s="1"/>
  <c r="AB11" i="5"/>
  <c r="U59" i="5"/>
  <c r="U92" i="5"/>
  <c r="U93" i="5" s="1"/>
  <c r="U11" i="5"/>
  <c r="W92" i="5"/>
  <c r="W93" i="5" s="1"/>
  <c r="W59" i="5"/>
  <c r="W11" i="5"/>
  <c r="L92" i="5"/>
  <c r="L93" i="5" s="1"/>
  <c r="L59" i="5"/>
  <c r="L11" i="5"/>
  <c r="AI92" i="5"/>
  <c r="AI93" i="5" s="1"/>
  <c r="AI59" i="5"/>
  <c r="AI11" i="5"/>
  <c r="I92" i="5"/>
  <c r="I93" i="5" s="1"/>
  <c r="I59" i="5"/>
  <c r="I11" i="5"/>
  <c r="N59" i="5"/>
  <c r="N92" i="5"/>
  <c r="N93" i="5" s="1"/>
  <c r="N11" i="5"/>
  <c r="B59" i="5"/>
  <c r="B92" i="5"/>
  <c r="B93" i="5" s="1"/>
  <c r="B11" i="5"/>
  <c r="F59" i="5"/>
  <c r="F92" i="5"/>
  <c r="F93" i="5" s="1"/>
  <c r="F11" i="5"/>
  <c r="AK59" i="5"/>
  <c r="AK92" i="5"/>
  <c r="AK93" i="5" s="1"/>
  <c r="AK11" i="5"/>
  <c r="C59" i="5"/>
  <c r="C92" i="5"/>
  <c r="C93" i="5" s="1"/>
  <c r="C11" i="5"/>
  <c r="AJ59" i="5"/>
  <c r="AJ92" i="5"/>
  <c r="AJ93" i="5" s="1"/>
  <c r="AJ11" i="5"/>
  <c r="P92" i="5"/>
  <c r="P93" i="5" s="1"/>
  <c r="P59" i="5"/>
  <c r="P11" i="5"/>
  <c r="P12" i="5" l="1"/>
  <c r="P13" i="5" s="1"/>
  <c r="A94" i="5"/>
  <c r="W12" i="5"/>
  <c r="W13" i="5" s="1"/>
  <c r="O12" i="5"/>
  <c r="O13" i="5" s="1"/>
  <c r="AK12" i="5"/>
  <c r="AK13" i="5" s="1"/>
  <c r="F12" i="5"/>
  <c r="F13" i="5" s="1"/>
  <c r="L12" i="5"/>
  <c r="L13" i="5" s="1"/>
  <c r="AB12" i="5"/>
  <c r="AB13" i="5" s="1"/>
  <c r="AF12" i="5"/>
  <c r="AF13" i="5" s="1"/>
  <c r="G12" i="5"/>
  <c r="G13" i="5" s="1"/>
  <c r="AH12" i="5"/>
  <c r="AH13" i="5" s="1"/>
  <c r="AG12" i="5"/>
  <c r="AG13" i="5" s="1"/>
  <c r="AA12" i="5"/>
  <c r="AA13" i="5" s="1"/>
  <c r="K12" i="5"/>
  <c r="K13" i="5" s="1"/>
  <c r="M12" i="5"/>
  <c r="M13" i="5" s="1"/>
  <c r="AD12" i="5"/>
  <c r="AD13" i="5" s="1"/>
  <c r="AC12" i="5"/>
  <c r="AC13" i="5" s="1"/>
  <c r="U12" i="5"/>
  <c r="U13" i="5" s="1"/>
  <c r="R12" i="5"/>
  <c r="R13" i="5" s="1"/>
  <c r="E12" i="5"/>
  <c r="E13" i="5" s="1"/>
  <c r="V12" i="5"/>
  <c r="V13" i="5" s="1"/>
  <c r="D12" i="5"/>
  <c r="D13" i="5" s="1"/>
  <c r="AJ12" i="5"/>
  <c r="AJ13" i="5" s="1"/>
  <c r="C12" i="5"/>
  <c r="C13" i="5" s="1"/>
  <c r="N12" i="5"/>
  <c r="N13" i="5" s="1"/>
  <c r="I12" i="5"/>
  <c r="I13" i="5" s="1"/>
  <c r="AE12" i="5"/>
  <c r="AE13" i="5" s="1"/>
  <c r="J12" i="5"/>
  <c r="J13" i="5" s="1"/>
  <c r="B12" i="5"/>
  <c r="B13" i="5" s="1"/>
  <c r="AI12" i="5"/>
  <c r="AI13" i="5" s="1"/>
  <c r="H12" i="5"/>
  <c r="H13" i="5" s="1"/>
  <c r="Q12" i="5"/>
  <c r="Q13" i="5" s="1"/>
  <c r="Z12" i="5"/>
  <c r="Z13" i="5" s="1"/>
  <c r="Y12" i="5"/>
  <c r="Y13" i="5" s="1"/>
  <c r="B14" i="5" l="1"/>
</calcChain>
</file>

<file path=xl/sharedStrings.xml><?xml version="1.0" encoding="utf-8"?>
<sst xmlns="http://schemas.openxmlformats.org/spreadsheetml/2006/main" count="4717" uniqueCount="748">
  <si>
    <t>DNF Start row</t>
  </si>
  <si>
    <t>DNF End row</t>
  </si>
  <si>
    <t>Check no of runners to input</t>
  </si>
  <si>
    <t>Count</t>
  </si>
  <si>
    <t>Per input</t>
  </si>
  <si>
    <t>Check</t>
  </si>
  <si>
    <t>Finishing position</t>
  </si>
  <si>
    <t>Runner no</t>
  </si>
  <si>
    <t>Time</t>
  </si>
  <si>
    <t>Runner name</t>
  </si>
  <si>
    <t>Club</t>
  </si>
  <si>
    <t>Club Code</t>
  </si>
  <si>
    <t>Team</t>
  </si>
  <si>
    <t>Category</t>
  </si>
  <si>
    <t>PTS</t>
  </si>
  <si>
    <t>T CAT</t>
  </si>
  <si>
    <t>T PTS</t>
  </si>
  <si>
    <t>Steve Gates</t>
  </si>
  <si>
    <t>Hastings AC</t>
  </si>
  <si>
    <t>HAC</t>
  </si>
  <si>
    <t>HR/HAC</t>
  </si>
  <si>
    <t>M40</t>
  </si>
  <si>
    <t>M401</t>
  </si>
  <si>
    <t>James Bryant</t>
  </si>
  <si>
    <t>Crowborough Runners</t>
  </si>
  <si>
    <t>CROW</t>
  </si>
  <si>
    <t>M35</t>
  </si>
  <si>
    <t>MU181</t>
  </si>
  <si>
    <t>Luke Tomsett</t>
  </si>
  <si>
    <t>Eastbourne Rovers AC</t>
  </si>
  <si>
    <t>EAST</t>
  </si>
  <si>
    <t>EAST/BDY</t>
  </si>
  <si>
    <t>SM</t>
  </si>
  <si>
    <t>Tom Marchant</t>
  </si>
  <si>
    <t>Lewes AC</t>
  </si>
  <si>
    <t>LEW</t>
  </si>
  <si>
    <t>Dan Harmer</t>
  </si>
  <si>
    <t>Arena 80 AC</t>
  </si>
  <si>
    <t>A80</t>
  </si>
  <si>
    <t>M45</t>
  </si>
  <si>
    <t>Joshua Varney</t>
  </si>
  <si>
    <t>MU182</t>
  </si>
  <si>
    <t>Graeme McIntosh</t>
  </si>
  <si>
    <t>Wadhurst Runners</t>
  </si>
  <si>
    <t>WAD</t>
  </si>
  <si>
    <t>Robert Thorpe</t>
  </si>
  <si>
    <t>M402</t>
  </si>
  <si>
    <t>Liam Gunner</t>
  </si>
  <si>
    <t>JAMES MOAT</t>
  </si>
  <si>
    <t>Heathfield Runners</t>
  </si>
  <si>
    <t>HEAT</t>
  </si>
  <si>
    <t>HTH/UCK</t>
  </si>
  <si>
    <t>Paul Howard</t>
  </si>
  <si>
    <t>Brighton &amp; Hove Frontrunners</t>
  </si>
  <si>
    <t>FRONTR</t>
  </si>
  <si>
    <t>Brian Birkmyre</t>
  </si>
  <si>
    <t>Jamie Philips</t>
  </si>
  <si>
    <t>Tri Tempo</t>
  </si>
  <si>
    <t>TRIT</t>
  </si>
  <si>
    <t>PST</t>
  </si>
  <si>
    <t>Matt McCarthy</t>
  </si>
  <si>
    <t>Jake Sherwood</t>
  </si>
  <si>
    <t>MU183</t>
  </si>
  <si>
    <t>Josh Nisbett</t>
  </si>
  <si>
    <t>Seaford Striders</t>
  </si>
  <si>
    <t>SEAF</t>
  </si>
  <si>
    <t>SEA/PEACE</t>
  </si>
  <si>
    <t>Harry Ansell</t>
  </si>
  <si>
    <t>Matt Southam</t>
  </si>
  <si>
    <t>Mark Redfern</t>
  </si>
  <si>
    <t>M50</t>
  </si>
  <si>
    <t>M501</t>
  </si>
  <si>
    <t>Laurie Burrett</t>
  </si>
  <si>
    <t>Hailsham Harriers</t>
  </si>
  <si>
    <t>HAIL</t>
  </si>
  <si>
    <t>Stuart Pelling</t>
  </si>
  <si>
    <t>NSM1</t>
  </si>
  <si>
    <t>Chris Gilbert</t>
  </si>
  <si>
    <t>Elizabeth Hutchinson</t>
  </si>
  <si>
    <t>FU18</t>
  </si>
  <si>
    <t>FU181</t>
  </si>
  <si>
    <t>Ben Wright</t>
  </si>
  <si>
    <t>Laura Gill</t>
  </si>
  <si>
    <t>F40</t>
  </si>
  <si>
    <t>F401</t>
  </si>
  <si>
    <t>Alex Rawlinson</t>
  </si>
  <si>
    <t>Portslade Hedgehoppers</t>
  </si>
  <si>
    <t>HEDGE</t>
  </si>
  <si>
    <t>Paul Bennett</t>
  </si>
  <si>
    <t>M403</t>
  </si>
  <si>
    <t>Dale Anderton</t>
  </si>
  <si>
    <t>Meads Runners</t>
  </si>
  <si>
    <t>MEAD</t>
  </si>
  <si>
    <t>M55</t>
  </si>
  <si>
    <t>Jonathan Burrell</t>
  </si>
  <si>
    <t>M60</t>
  </si>
  <si>
    <t>M601</t>
  </si>
  <si>
    <t>John Bird</t>
  </si>
  <si>
    <t>Neil Couchman</t>
  </si>
  <si>
    <t>James Marron</t>
  </si>
  <si>
    <t>John Babajide</t>
  </si>
  <si>
    <t>Sam Brooks</t>
  </si>
  <si>
    <t>Martin Eccles</t>
  </si>
  <si>
    <t>Carl Barton</t>
  </si>
  <si>
    <t>Richard Vidler</t>
  </si>
  <si>
    <t>Rob Chrystie</t>
  </si>
  <si>
    <t>Will Dean</t>
  </si>
  <si>
    <t>MU18</t>
  </si>
  <si>
    <t>Ed Savage</t>
  </si>
  <si>
    <t>Pete Woodward</t>
  </si>
  <si>
    <t>Graham Hollands</t>
  </si>
  <si>
    <t>NSM2</t>
  </si>
  <si>
    <t>Graeme Hadlow</t>
  </si>
  <si>
    <t>M502</t>
  </si>
  <si>
    <t>Peter Noon</t>
  </si>
  <si>
    <t>John Connern</t>
  </si>
  <si>
    <t>Craig Chapman</t>
  </si>
  <si>
    <t>Tom Worsfold</t>
  </si>
  <si>
    <t>NS</t>
  </si>
  <si>
    <t>Jamie Regan</t>
  </si>
  <si>
    <t>NSM3</t>
  </si>
  <si>
    <t>Zach Drake</t>
  </si>
  <si>
    <t>Ross Horsman</t>
  </si>
  <si>
    <t>Emma Rollings</t>
  </si>
  <si>
    <t>F45</t>
  </si>
  <si>
    <t>Gary Collings</t>
  </si>
  <si>
    <t>David Garratt</t>
  </si>
  <si>
    <t>Claire Lockwood</t>
  </si>
  <si>
    <t>Eddie Lancaster</t>
  </si>
  <si>
    <t>MATT SINDEN</t>
  </si>
  <si>
    <t>Mark Stainthorpe</t>
  </si>
  <si>
    <t>Michael Dean</t>
  </si>
  <si>
    <t>Badrinath Mohandas</t>
  </si>
  <si>
    <t>Uckfield Runners</t>
  </si>
  <si>
    <t>UCK</t>
  </si>
  <si>
    <t>Charlotte Sutton</t>
  </si>
  <si>
    <t>Polegate Plodders</t>
  </si>
  <si>
    <t>POLE</t>
  </si>
  <si>
    <t>F35</t>
  </si>
  <si>
    <t>Claire Keith</t>
  </si>
  <si>
    <t>Magdalena Schoerner</t>
  </si>
  <si>
    <t>Marina Davies</t>
  </si>
  <si>
    <t>F55</t>
  </si>
  <si>
    <t>F501</t>
  </si>
  <si>
    <t>Darren Barzee</t>
  </si>
  <si>
    <t>Hastings Runners</t>
  </si>
  <si>
    <t>HR</t>
  </si>
  <si>
    <t>Luke Regan</t>
  </si>
  <si>
    <t>NSM4</t>
  </si>
  <si>
    <t>Paul McCleery</t>
  </si>
  <si>
    <t>Paul Ruddleston</t>
  </si>
  <si>
    <t>M65</t>
  </si>
  <si>
    <t>Gordon Berry</t>
  </si>
  <si>
    <t>M503</t>
  </si>
  <si>
    <t>Marco Royes</t>
  </si>
  <si>
    <t>NSM5</t>
  </si>
  <si>
    <t>Peter Newstead</t>
  </si>
  <si>
    <t>Bexhill Runners &amp; Triathletes</t>
  </si>
  <si>
    <t>BEX</t>
  </si>
  <si>
    <t>Lucy Martin</t>
  </si>
  <si>
    <t>SF</t>
  </si>
  <si>
    <t>Alison Mason</t>
  </si>
  <si>
    <t>Peter Turner</t>
  </si>
  <si>
    <t>Alissa Ellis</t>
  </si>
  <si>
    <t>F402</t>
  </si>
  <si>
    <t>Ollie Blanks</t>
  </si>
  <si>
    <t>RunWednesdays</t>
  </si>
  <si>
    <t>RUNW</t>
  </si>
  <si>
    <t>Ella Ayden</t>
  </si>
  <si>
    <t>Leigh Harris</t>
  </si>
  <si>
    <t>Geraldine Moffat</t>
  </si>
  <si>
    <t>F60</t>
  </si>
  <si>
    <t>F601</t>
  </si>
  <si>
    <t>John Everest</t>
  </si>
  <si>
    <t>Amy Rodway</t>
  </si>
  <si>
    <t>Ellie Stradling</t>
  </si>
  <si>
    <t>FU182</t>
  </si>
  <si>
    <t>Katie Wright</t>
  </si>
  <si>
    <t>Alan Dean</t>
  </si>
  <si>
    <t>Christy Styles</t>
  </si>
  <si>
    <t>Graham Woolley</t>
  </si>
  <si>
    <t>Chris Brandt</t>
  </si>
  <si>
    <t>M602</t>
  </si>
  <si>
    <t>Martin Noakes</t>
  </si>
  <si>
    <t>GUY WILLIAMS</t>
  </si>
  <si>
    <t>Richard Goulder</t>
  </si>
  <si>
    <t>Anneka Redley-Cook</t>
  </si>
  <si>
    <t>Becky Wilson</t>
  </si>
  <si>
    <t>Charlie Harris</t>
  </si>
  <si>
    <t>Paul Arthur</t>
  </si>
  <si>
    <t>Tom Evans</t>
  </si>
  <si>
    <t>Marc Perry</t>
  </si>
  <si>
    <t>HY Athletic Club</t>
  </si>
  <si>
    <t>HY AC</t>
  </si>
  <si>
    <t>Lee Hewson</t>
  </si>
  <si>
    <t>NSM6</t>
  </si>
  <si>
    <t>Dave Miller</t>
  </si>
  <si>
    <t>Emma Shepherd</t>
  </si>
  <si>
    <t>Hannah Slater</t>
  </si>
  <si>
    <t>Kitty Morgan</t>
  </si>
  <si>
    <t>Dave Wharton</t>
  </si>
  <si>
    <t>Shane Smith</t>
  </si>
  <si>
    <t>Yonas Beyene</t>
  </si>
  <si>
    <t>George Isaacs</t>
  </si>
  <si>
    <t>Adam Styles</t>
  </si>
  <si>
    <t>Simon Gregory</t>
  </si>
  <si>
    <t>Daniel Cowling</t>
  </si>
  <si>
    <t>Graham Ashwell</t>
  </si>
  <si>
    <t>Hannah Jackson</t>
  </si>
  <si>
    <t>NSF1</t>
  </si>
  <si>
    <t>James Griffiths</t>
  </si>
  <si>
    <t>Olivia Webb</t>
  </si>
  <si>
    <t>Nicholas Champkins</t>
  </si>
  <si>
    <t>Helena Rooney</t>
  </si>
  <si>
    <t>Kevin Blowers</t>
  </si>
  <si>
    <t>Matt Waters</t>
  </si>
  <si>
    <t>Neil Kelly</t>
  </si>
  <si>
    <t>Matt Stainthorpe</t>
  </si>
  <si>
    <t>Ella Gavin</t>
  </si>
  <si>
    <t>NSF2</t>
  </si>
  <si>
    <t>Damian Partridge</t>
  </si>
  <si>
    <t>Steve Bolton</t>
  </si>
  <si>
    <t>Katy Brown</t>
  </si>
  <si>
    <t>Ryan West</t>
  </si>
  <si>
    <t>Andrew Joad</t>
  </si>
  <si>
    <t>Matt Payne</t>
  </si>
  <si>
    <t>Tommy Doyle</t>
  </si>
  <si>
    <t>Harvey Gillies</t>
  </si>
  <si>
    <t>Weald Try Club</t>
  </si>
  <si>
    <t>Wendy Robson</t>
  </si>
  <si>
    <t>F50</t>
  </si>
  <si>
    <t>Neil Smith</t>
  </si>
  <si>
    <t>Robert Ramsden</t>
  </si>
  <si>
    <t>Nicky Deacy</t>
  </si>
  <si>
    <t>F502</t>
  </si>
  <si>
    <t>Gary Smith</t>
  </si>
  <si>
    <t>Sean Wright</t>
  </si>
  <si>
    <t>Jeremy Sankey</t>
  </si>
  <si>
    <t>Charlie Long</t>
  </si>
  <si>
    <t>Harriet Thompson</t>
  </si>
  <si>
    <t>Duncan Cruttenden</t>
  </si>
  <si>
    <t>Jo McGowan</t>
  </si>
  <si>
    <t>Richard Preece</t>
  </si>
  <si>
    <t>Martin Turner</t>
  </si>
  <si>
    <t>Jo Mabbitt</t>
  </si>
  <si>
    <t>Grant Docksey</t>
  </si>
  <si>
    <t>Dayn Clarke</t>
  </si>
  <si>
    <t>Andrea Harwood</t>
  </si>
  <si>
    <t>Dominic Osman-Allu</t>
  </si>
  <si>
    <t>Mark Currah</t>
  </si>
  <si>
    <t>Tobias Bunyan</t>
  </si>
  <si>
    <t>Peacehaven Run Club</t>
  </si>
  <si>
    <t>PEACEH</t>
  </si>
  <si>
    <t>Colin Keast</t>
  </si>
  <si>
    <t>Claire Thomas</t>
  </si>
  <si>
    <t>Andrew Hutchinson</t>
  </si>
  <si>
    <t>Ruth Grivell-Mellor</t>
  </si>
  <si>
    <t>NSF3</t>
  </si>
  <si>
    <t>Sarah Isaacs</t>
  </si>
  <si>
    <t>Sonni Pine</t>
  </si>
  <si>
    <t>Carly Hopkins</t>
  </si>
  <si>
    <t>Matthew Cheney</t>
  </si>
  <si>
    <t>Eloise Key</t>
  </si>
  <si>
    <t>Jenna Levett</t>
  </si>
  <si>
    <t>Dean Franklin</t>
  </si>
  <si>
    <t>Ancois Chowles</t>
  </si>
  <si>
    <t>Sally Norris</t>
  </si>
  <si>
    <t>Darren Broderick</t>
  </si>
  <si>
    <t>Alastair Lee</t>
  </si>
  <si>
    <t>Richard Buchan</t>
  </si>
  <si>
    <t>WILL BLANFORD</t>
  </si>
  <si>
    <t>Niall Ruiz-Smith</t>
  </si>
  <si>
    <t>Graham Purdye</t>
  </si>
  <si>
    <t>Olatz Ruiz</t>
  </si>
  <si>
    <t>NSF4</t>
  </si>
  <si>
    <t>Carl Sykes</t>
  </si>
  <si>
    <t>Claire Styles</t>
  </si>
  <si>
    <t>Neville Critoph</t>
  </si>
  <si>
    <t>Mary Sanderson</t>
  </si>
  <si>
    <t>Stephen Langridge</t>
  </si>
  <si>
    <t>Heather Stevens</t>
  </si>
  <si>
    <t>Geoff Tondeur</t>
  </si>
  <si>
    <t>Dean Taylor</t>
  </si>
  <si>
    <t>Gary Loughlin</t>
  </si>
  <si>
    <t>Anna Tolmachova</t>
  </si>
  <si>
    <t>Ashley Box</t>
  </si>
  <si>
    <t>Sarah Day</t>
  </si>
  <si>
    <t>Stephanie Crespin</t>
  </si>
  <si>
    <t>Bryan Tapsell</t>
  </si>
  <si>
    <t>M70</t>
  </si>
  <si>
    <t>Darren Grice</t>
  </si>
  <si>
    <t>Benjamin Warren</t>
  </si>
  <si>
    <t>Angelina Smy</t>
  </si>
  <si>
    <t>Ollie Card</t>
  </si>
  <si>
    <t>Steve Sedgwick</t>
  </si>
  <si>
    <t>Charles Marr</t>
  </si>
  <si>
    <t>Henry Mills</t>
  </si>
  <si>
    <t>Gerard Dummett</t>
  </si>
  <si>
    <t>Lou Mamalis</t>
  </si>
  <si>
    <t>Briony Fitzpatrick</t>
  </si>
  <si>
    <t>Holly Horsman</t>
  </si>
  <si>
    <t>Richard Hogg</t>
  </si>
  <si>
    <t>Gray Panton</t>
  </si>
  <si>
    <t>Louise Ellis</t>
  </si>
  <si>
    <t>Michelle Pope</t>
  </si>
  <si>
    <t>Judy Colbran</t>
  </si>
  <si>
    <t>Mike Thompson</t>
  </si>
  <si>
    <t>Phil Gale</t>
  </si>
  <si>
    <t>Scott Oakley</t>
  </si>
  <si>
    <t>Andy Knight</t>
  </si>
  <si>
    <t>Peter Clark</t>
  </si>
  <si>
    <t>Graham West</t>
  </si>
  <si>
    <t>Kevin Ives</t>
  </si>
  <si>
    <t>Lee Tomlinson</t>
  </si>
  <si>
    <t>Simon Trevena</t>
  </si>
  <si>
    <t>Shellie Marshall</t>
  </si>
  <si>
    <t>David Hayes</t>
  </si>
  <si>
    <t>Jacqueline Hunt</t>
  </si>
  <si>
    <t>Brighton Tri Club</t>
  </si>
  <si>
    <t>Andrew Stolton</t>
  </si>
  <si>
    <t>Mary Down</t>
  </si>
  <si>
    <t>Dee Rumary</t>
  </si>
  <si>
    <t>Mark Andrews</t>
  </si>
  <si>
    <t>Paul Rackstraw</t>
  </si>
  <si>
    <t>Helen Champion</t>
  </si>
  <si>
    <t>Honor Casselton-Elliott</t>
  </si>
  <si>
    <t>Andrew Chitty</t>
  </si>
  <si>
    <t>Guy Ramage</t>
  </si>
  <si>
    <t>Melvin Yeo</t>
  </si>
  <si>
    <t>Richard Humpherson</t>
  </si>
  <si>
    <t>Bex Stevens</t>
  </si>
  <si>
    <t>JOHN EDWARDS</t>
  </si>
  <si>
    <t>Matt Harmer</t>
  </si>
  <si>
    <t>Jo Nevett</t>
  </si>
  <si>
    <t>Pearl Manser</t>
  </si>
  <si>
    <t>F602</t>
  </si>
  <si>
    <t>Christine Campany</t>
  </si>
  <si>
    <t>F65</t>
  </si>
  <si>
    <t>Bob Hughes</t>
  </si>
  <si>
    <t>Peter Cook</t>
  </si>
  <si>
    <t>Dave Timmins</t>
  </si>
  <si>
    <t>Ed Clarke</t>
  </si>
  <si>
    <t>Anthony Hodgson</t>
  </si>
  <si>
    <t>Frances Burnham</t>
  </si>
  <si>
    <t>Charlie Hempstead</t>
  </si>
  <si>
    <t>Alice Richardson</t>
  </si>
  <si>
    <t>Claire Alleguen</t>
  </si>
  <si>
    <t>Piers Brunning</t>
  </si>
  <si>
    <t>Grant Meyer</t>
  </si>
  <si>
    <t>Eileen Welch</t>
  </si>
  <si>
    <t>Juliet Fine</t>
  </si>
  <si>
    <t>Gemma Gilroy</t>
  </si>
  <si>
    <t>Tony Wright</t>
  </si>
  <si>
    <t>Michael Gillingham</t>
  </si>
  <si>
    <t>John Frith</t>
  </si>
  <si>
    <t>David Foster</t>
  </si>
  <si>
    <t>Jessica Bass</t>
  </si>
  <si>
    <t>Andrea Gilkes</t>
  </si>
  <si>
    <t>Helen O'Sullivan</t>
  </si>
  <si>
    <t>Janice Young</t>
  </si>
  <si>
    <t>Claire Hawes</t>
  </si>
  <si>
    <t>Peter Burfoot</t>
  </si>
  <si>
    <t>Emma Buckley</t>
  </si>
  <si>
    <t>Mackenzie Soley</t>
  </si>
  <si>
    <t>BEVERLEY CHAPMAN</t>
  </si>
  <si>
    <t>Paul Standen-Payne</t>
  </si>
  <si>
    <t>Team Bodyworks</t>
  </si>
  <si>
    <t>BDY</t>
  </si>
  <si>
    <t>Nicola Davie</t>
  </si>
  <si>
    <t>Samantha Crompton</t>
  </si>
  <si>
    <t>Marco Brivio</t>
  </si>
  <si>
    <t>Lisa Buchanan</t>
  </si>
  <si>
    <t>Claire Walsh</t>
  </si>
  <si>
    <t>Susan Dunn</t>
  </si>
  <si>
    <t>John Crockford</t>
  </si>
  <si>
    <t>Ben Walsh</t>
  </si>
  <si>
    <t>Rose van der Zwart</t>
  </si>
  <si>
    <t>Yolande Joubert</t>
  </si>
  <si>
    <t>Amanda Tondeur</t>
  </si>
  <si>
    <t>Jenny Hughes</t>
  </si>
  <si>
    <t>Dee Poole</t>
  </si>
  <si>
    <t>Nic Gibson</t>
  </si>
  <si>
    <t>Katie Mayo</t>
  </si>
  <si>
    <t>Fran Hamilton</t>
  </si>
  <si>
    <t>Jessica White</t>
  </si>
  <si>
    <t>Michelle Kinsella</t>
  </si>
  <si>
    <t>John Brown</t>
  </si>
  <si>
    <t>Kat Chamberlain</t>
  </si>
  <si>
    <t>Paul Hope</t>
  </si>
  <si>
    <t>Kate Lewis</t>
  </si>
  <si>
    <t>Katie Perkins</t>
  </si>
  <si>
    <t>Pauline Tester</t>
  </si>
  <si>
    <t>Adrian Pope</t>
  </si>
  <si>
    <t>Vegan Running Club</t>
  </si>
  <si>
    <t>Rachel Gofton</t>
  </si>
  <si>
    <t>VICKI BALL</t>
  </si>
  <si>
    <t>Caroline Lambert</t>
  </si>
  <si>
    <t>Jo Birkmyre</t>
  </si>
  <si>
    <t>Chiara Di Giorgi</t>
  </si>
  <si>
    <t>Hazel Bennington</t>
  </si>
  <si>
    <t>Lisa Phillips Horner</t>
  </si>
  <si>
    <t>Giles Clark</t>
  </si>
  <si>
    <t>Mariola Zator</t>
  </si>
  <si>
    <t>Eleanor Woolcott</t>
  </si>
  <si>
    <t>Vanessa Shadbolt</t>
  </si>
  <si>
    <t>Ron Cutbill</t>
  </si>
  <si>
    <t>Julie Tremlin</t>
  </si>
  <si>
    <t>Paul Crawley</t>
  </si>
  <si>
    <t>Dave Maskell</t>
  </si>
  <si>
    <t>Karen Walsh</t>
  </si>
  <si>
    <t>Julie Peckham</t>
  </si>
  <si>
    <t>Georgina Pike</t>
  </si>
  <si>
    <t>HOWARD EATON</t>
  </si>
  <si>
    <t>Richard Rudd</t>
  </si>
  <si>
    <t>Sally McCleverty</t>
  </si>
  <si>
    <t>CLARE WARREN</t>
  </si>
  <si>
    <t>Rachael Stephens</t>
  </si>
  <si>
    <t>Sarah Silberston</t>
  </si>
  <si>
    <t>BRIAN BARLEY</t>
  </si>
  <si>
    <t>NICKY CALLADINE</t>
  </si>
  <si>
    <t>CHRISTOPHER GOLDING</t>
  </si>
  <si>
    <t>Christine Tait</t>
  </si>
  <si>
    <t>Stephen Green</t>
  </si>
  <si>
    <t>Adrian Thompson</t>
  </si>
  <si>
    <t>Vishwa Deave</t>
  </si>
  <si>
    <t>Unafilliated</t>
  </si>
  <si>
    <t>Seb Lansdowne</t>
  </si>
  <si>
    <t>Jayne Meyers</t>
  </si>
  <si>
    <t>Orlando Chin</t>
  </si>
  <si>
    <t>Kevin Burton</t>
  </si>
  <si>
    <t>Charles Atkinson</t>
  </si>
  <si>
    <t>Sinead Buick</t>
  </si>
  <si>
    <t>Annette Feakes</t>
  </si>
  <si>
    <t>FLEUR BLANFORD</t>
  </si>
  <si>
    <t>Sarah Hilliard</t>
  </si>
  <si>
    <t>John Gately</t>
  </si>
  <si>
    <t>Jenna Harmer</t>
  </si>
  <si>
    <t>Sharon Knight</t>
  </si>
  <si>
    <t>Teresa Thrussell</t>
  </si>
  <si>
    <t>Sarah Russell</t>
  </si>
  <si>
    <t>GILLY NICKOLS</t>
  </si>
  <si>
    <t>Jo Edwards</t>
  </si>
  <si>
    <t>Krista Barzee</t>
  </si>
  <si>
    <t>Yock Lin Richardson</t>
  </si>
  <si>
    <t>F70</t>
  </si>
  <si>
    <t>Lu Sasnchez</t>
  </si>
  <si>
    <t>MARK HILL</t>
  </si>
  <si>
    <t>Samantha Ramsden</t>
  </si>
  <si>
    <t>Karen Hoskin</t>
  </si>
  <si>
    <t>lou Raby</t>
  </si>
  <si>
    <t>Charlotte Mathers</t>
  </si>
  <si>
    <t>Shirley Matthews</t>
  </si>
  <si>
    <t>Val Brockwell</t>
  </si>
  <si>
    <t>Julie Erxleben</t>
  </si>
  <si>
    <t>Christine Sage</t>
  </si>
  <si>
    <t>Kasia Wojdasiewicz</t>
  </si>
  <si>
    <t>Nigel Goddard</t>
  </si>
  <si>
    <t>Becky Goldsmith</t>
  </si>
  <si>
    <t>Rachel Moran</t>
  </si>
  <si>
    <t>Rebekah Padgham</t>
  </si>
  <si>
    <t>Denise Jeffrey</t>
  </si>
  <si>
    <t>Wan sze Walbridge</t>
  </si>
  <si>
    <t>DNF</t>
  </si>
  <si>
    <t>Jane Lambert</t>
  </si>
  <si>
    <t>Formula to show existing points position for manual posting prior to actual run when figs are posted hardkeyed by macro</t>
  </si>
  <si>
    <t xml:space="preserve">Formula to correct scores psoted </t>
  </si>
  <si>
    <t>DO NOT DELETE THIS ROW</t>
  </si>
  <si>
    <t>CumMenRace2Input</t>
  </si>
  <si>
    <t>CumMenFormulaTotal</t>
  </si>
  <si>
    <t>CumMenFormulaLastRacePredictor</t>
  </si>
  <si>
    <t>RaceNo</t>
  </si>
  <si>
    <t>ToFile8</t>
  </si>
  <si>
    <t>Allocation check</t>
  </si>
  <si>
    <t>Count back check</t>
  </si>
  <si>
    <t>To include in max</t>
  </si>
  <si>
    <t>This is no of scoring races less 1 so if 4 races the calc max score is highest 3 + highest score</t>
  </si>
  <si>
    <t>CumMenweightedSortCol</t>
  </si>
  <si>
    <t>CumMenEstMaxCol</t>
  </si>
  <si>
    <t>CumMenLastCol</t>
  </si>
  <si>
    <t>No of scoring races</t>
  </si>
  <si>
    <t>Allocation Check</t>
  </si>
  <si>
    <t>Count back score</t>
  </si>
  <si>
    <t>Races in points order</t>
  </si>
  <si>
    <t>Flag if query</t>
  </si>
  <si>
    <t>Last race predictor (2nd to last race only)</t>
  </si>
  <si>
    <t>Possibles with not on finish query</t>
  </si>
  <si>
    <t>CumMenMakeFirstCol</t>
  </si>
  <si>
    <t>POS</t>
  </si>
  <si>
    <t>E Sussex only</t>
  </si>
  <si>
    <t>NAME</t>
  </si>
  <si>
    <t>CLUB</t>
  </si>
  <si>
    <t>R1</t>
  </si>
  <si>
    <t>R2</t>
  </si>
  <si>
    <t>R3</t>
  </si>
  <si>
    <t>R4</t>
  </si>
  <si>
    <t>R5</t>
  </si>
  <si>
    <t>R6</t>
  </si>
  <si>
    <t>TOT</t>
  </si>
  <si>
    <t>ES Eligible</t>
  </si>
  <si>
    <t>Awards ref</t>
  </si>
  <si>
    <t>Large lookup: links to row number to make unique</t>
  </si>
  <si>
    <t>Races run</t>
  </si>
  <si>
    <t>First Race</t>
  </si>
  <si>
    <t>Per entry</t>
  </si>
  <si>
    <t>Calc on orig to left</t>
  </si>
  <si>
    <t>Calc on sorted to right</t>
  </si>
  <si>
    <t>Check (should be 0)</t>
  </si>
  <si>
    <t>Weighted sort</t>
  </si>
  <si>
    <t>Present not on finish</t>
  </si>
  <si>
    <t>Make 1st</t>
  </si>
  <si>
    <t>Make 2nd</t>
  </si>
  <si>
    <t>Make 3rd</t>
  </si>
  <si>
    <t>No of races pre final race</t>
  </si>
  <si>
    <t>Points prev race</t>
  </si>
  <si>
    <t>Est Max last race</t>
  </si>
  <si>
    <t>Est Max score</t>
  </si>
  <si>
    <t>SENIOR MEN</t>
  </si>
  <si>
    <t>SM1</t>
  </si>
  <si>
    <t>SM2</t>
  </si>
  <si>
    <t>SM3</t>
  </si>
  <si>
    <t>M351</t>
  </si>
  <si>
    <t>M352</t>
  </si>
  <si>
    <t>M353</t>
  </si>
  <si>
    <t>M451</t>
  </si>
  <si>
    <t>M452</t>
  </si>
  <si>
    <t>M453</t>
  </si>
  <si>
    <t>M551</t>
  </si>
  <si>
    <t>M552</t>
  </si>
  <si>
    <t>M553</t>
  </si>
  <si>
    <t>M603</t>
  </si>
  <si>
    <t>M651</t>
  </si>
  <si>
    <t>M652</t>
  </si>
  <si>
    <t>M653</t>
  </si>
  <si>
    <t>M701</t>
  </si>
  <si>
    <t>M702</t>
  </si>
  <si>
    <t>M703</t>
  </si>
  <si>
    <t>CumWomenFormulaTotal</t>
  </si>
  <si>
    <t>CumWomenFormulaLastRacePredictor</t>
  </si>
  <si>
    <t>ToFile9</t>
  </si>
  <si>
    <t>CumWomenweightedSortCol</t>
  </si>
  <si>
    <t>CumWomenEstMaxCol</t>
  </si>
  <si>
    <t>CumWomenLastCol</t>
  </si>
  <si>
    <t>CumWomenMakeFirstCol</t>
  </si>
  <si>
    <t>Senior Women</t>
  </si>
  <si>
    <t>SF1</t>
  </si>
  <si>
    <t>SF2</t>
  </si>
  <si>
    <t>SF3</t>
  </si>
  <si>
    <t>FU183</t>
  </si>
  <si>
    <t>F351</t>
  </si>
  <si>
    <t>F352</t>
  </si>
  <si>
    <t>F353</t>
  </si>
  <si>
    <t>F403</t>
  </si>
  <si>
    <t>F451</t>
  </si>
  <si>
    <t>F452</t>
  </si>
  <si>
    <t>F453</t>
  </si>
  <si>
    <t>F503</t>
  </si>
  <si>
    <t>F551</t>
  </si>
  <si>
    <t>F552</t>
  </si>
  <si>
    <t>F553</t>
  </si>
  <si>
    <t>F603</t>
  </si>
  <si>
    <t>F651</t>
  </si>
  <si>
    <t>F652</t>
  </si>
  <si>
    <t>F653</t>
  </si>
  <si>
    <t>F701</t>
  </si>
  <si>
    <t>F702</t>
  </si>
  <si>
    <t>TeamFormula1</t>
  </si>
  <si>
    <t>This formua is used for reconsliation</t>
  </si>
  <si>
    <t>East Sussex</t>
  </si>
  <si>
    <t>Points Below</t>
  </si>
  <si>
    <t>Position</t>
  </si>
  <si>
    <t>CAT</t>
  </si>
  <si>
    <t>SM4</t>
  </si>
  <si>
    <t>PREV.P</t>
  </si>
  <si>
    <t>TOTAL</t>
  </si>
  <si>
    <t>F.POS</t>
  </si>
  <si>
    <t>Weighted</t>
  </si>
  <si>
    <t>Weighted add additional decimal such that if two scores are equal team with highest finish position will win.  To Awards Senior for Team awards</t>
  </si>
  <si>
    <t>Key</t>
  </si>
  <si>
    <t xml:space="preserve">Reconciliation of cumulative points by race  </t>
  </si>
  <si>
    <t>Total</t>
  </si>
  <si>
    <t>As above</t>
  </si>
  <si>
    <t>Race details and results versions</t>
  </si>
  <si>
    <t xml:space="preserve">Version (note on results orig version will not have a V designation) </t>
  </si>
  <si>
    <t>V4</t>
  </si>
  <si>
    <t>V2</t>
  </si>
  <si>
    <t>V3</t>
  </si>
  <si>
    <t>PREVIOUS RACE</t>
  </si>
  <si>
    <t>Race 5 of 6</t>
  </si>
  <si>
    <t>ALL CLUBS: 16 TEAMS (note awards are based on table excluding non East Sussex Clubs)</t>
  </si>
  <si>
    <t>EAST SUSSEX CLUBS: 14 TEAMS (Only East Sussex Teams qualify for awards: awards are awarded as per this table)</t>
  </si>
  <si>
    <t>CPA</t>
  </si>
  <si>
    <t>PPSST</t>
  </si>
  <si>
    <t>HYR</t>
  </si>
  <si>
    <t>PSST</t>
  </si>
  <si>
    <t>ESSLXC Eridge Park: 13-October-2024 V5</t>
  </si>
  <si>
    <t>Race 1 of 6</t>
  </si>
  <si>
    <t xml:space="preserve">- </t>
  </si>
  <si>
    <t>Eridge Park</t>
  </si>
  <si>
    <t>Snape Wood</t>
  </si>
  <si>
    <t>Newplace</t>
  </si>
  <si>
    <t>Blackcap</t>
  </si>
  <si>
    <t>Whitbread Hollow</t>
  </si>
  <si>
    <t>Pett</t>
  </si>
  <si>
    <t>ResultsJuniorBlock</t>
  </si>
  <si>
    <t>Race no</t>
  </si>
  <si>
    <t>Name</t>
  </si>
  <si>
    <t>Points</t>
  </si>
  <si>
    <t>ResultsJuniorBlock2</t>
  </si>
  <si>
    <t>U10B</t>
  </si>
  <si>
    <t>QUIN COOPER</t>
  </si>
  <si>
    <t>MAVERICK CRADDOCK</t>
  </si>
  <si>
    <t>JOSH HALL</t>
  </si>
  <si>
    <t>RONAN POWELL</t>
  </si>
  <si>
    <t>DAVID DRAGAN</t>
  </si>
  <si>
    <t>XANDER CORNFORD</t>
  </si>
  <si>
    <t>U10G</t>
  </si>
  <si>
    <t>ELIZA HOPKINS -PARRY</t>
  </si>
  <si>
    <t>KAITLYN POLLARD</t>
  </si>
  <si>
    <t>EVA GIBSON</t>
  </si>
  <si>
    <t>BELLA CRIPPS</t>
  </si>
  <si>
    <t>U12B</t>
  </si>
  <si>
    <t>Charlie Fawls</t>
  </si>
  <si>
    <t>LOUIE MILLER</t>
  </si>
  <si>
    <t>PARKER DUFFY</t>
  </si>
  <si>
    <t>FINLEY PERRY</t>
  </si>
  <si>
    <t>MAX DENYER</t>
  </si>
  <si>
    <t>BECKET JONES</t>
  </si>
  <si>
    <t>BERTIE TAYLOR</t>
  </si>
  <si>
    <t>RORY GOFTON</t>
  </si>
  <si>
    <t>FARIS TUMI</t>
  </si>
  <si>
    <t>JOSEPH ROBINS</t>
  </si>
  <si>
    <t>MARTIN TOCHEV</t>
  </si>
  <si>
    <t>John Gilkes</t>
  </si>
  <si>
    <t>CARSON SCOTT</t>
  </si>
  <si>
    <t>BEAU BURRETT</t>
  </si>
  <si>
    <t>U12G</t>
  </si>
  <si>
    <t>LUCY ESSIEN</t>
  </si>
  <si>
    <t>ETTIE JONES</t>
  </si>
  <si>
    <t>ISLA HOPKINS -PARRY</t>
  </si>
  <si>
    <t>DARCY CORNFORD</t>
  </si>
  <si>
    <t>ROSA PAINE</t>
  </si>
  <si>
    <t>IONA LOMAX</t>
  </si>
  <si>
    <t>IVY-GRACE ALLISON</t>
  </si>
  <si>
    <t>NANCY CAREY</t>
  </si>
  <si>
    <t>ZOE CHAMBERLAIN</t>
  </si>
  <si>
    <t>LUCY POLLARD</t>
  </si>
  <si>
    <t>PAIGE HOLLANDS</t>
  </si>
  <si>
    <t>HOPE PAULL</t>
  </si>
  <si>
    <t>U14B</t>
  </si>
  <si>
    <t>Evan Risdale</t>
  </si>
  <si>
    <t>Unaffilitated</t>
  </si>
  <si>
    <t>-</t>
  </si>
  <si>
    <t>DAILIAN MOTTLEY</t>
  </si>
  <si>
    <t>MAX NOON</t>
  </si>
  <si>
    <t>RALPH WALSH</t>
  </si>
  <si>
    <t>TOM DEAN</t>
  </si>
  <si>
    <t>JAMES ASH</t>
  </si>
  <si>
    <t>ARTHUR WALSH</t>
  </si>
  <si>
    <t>EDDIE MCNULTY</t>
  </si>
  <si>
    <t>ZAK PERRY -BAYLISS</t>
  </si>
  <si>
    <t>U14G</t>
  </si>
  <si>
    <t>TONI-JAYDE WEBB</t>
  </si>
  <si>
    <t>MARTHA GOFTON</t>
  </si>
  <si>
    <t>FLORENCE WALSH</t>
  </si>
  <si>
    <t>SUMMER LOWER</t>
  </si>
  <si>
    <t>BETHANY BUICK</t>
  </si>
  <si>
    <t>U16B</t>
  </si>
  <si>
    <t>COBEY BUCKLEY</t>
  </si>
  <si>
    <t>HARRY WALSH</t>
  </si>
  <si>
    <t>ALFIE GOFTON</t>
  </si>
  <si>
    <t>HUDSON CAMPBELL</t>
  </si>
  <si>
    <t>RIO GLAZIER</t>
  </si>
  <si>
    <t>Sam Harris</t>
  </si>
  <si>
    <t>JOSHUA BENNETT</t>
  </si>
  <si>
    <t>Dexter Buchan</t>
  </si>
  <si>
    <t>Weald Club</t>
  </si>
  <si>
    <t>U16G</t>
  </si>
  <si>
    <t>CHARLOTTE HOWARD</t>
  </si>
  <si>
    <t>AMELIE HUTTON</t>
  </si>
  <si>
    <t>CumJuniorFormulaTotal</t>
  </si>
  <si>
    <t>CumJuniorFormulaLastRacePredictor</t>
  </si>
  <si>
    <t>ToFile10</t>
  </si>
  <si>
    <t>CumJuniorWeightedSortCol</t>
  </si>
  <si>
    <t>CumJuniorEstMaxCol</t>
  </si>
  <si>
    <t>CumJuniorLastCol</t>
  </si>
  <si>
    <t>CumJuniorMakeFirstCol</t>
  </si>
  <si>
    <t>weighted sort</t>
  </si>
  <si>
    <t xml:space="preserve">No of races prev race </t>
  </si>
  <si>
    <t>U10B1</t>
  </si>
  <si>
    <t>U10B2</t>
  </si>
  <si>
    <t>U10B3</t>
  </si>
  <si>
    <t>U10G1</t>
  </si>
  <si>
    <t>U10G2</t>
  </si>
  <si>
    <t>U10G3</t>
  </si>
  <si>
    <t>U12B1</t>
  </si>
  <si>
    <t>U12B2</t>
  </si>
  <si>
    <t>U12B3</t>
  </si>
  <si>
    <t>U12G1</t>
  </si>
  <si>
    <t>U12G2</t>
  </si>
  <si>
    <t>U12G3</t>
  </si>
  <si>
    <t>U14B1</t>
  </si>
  <si>
    <t>U14B2</t>
  </si>
  <si>
    <t>U14B3</t>
  </si>
  <si>
    <t>U14G1</t>
  </si>
  <si>
    <t>U14G2</t>
  </si>
  <si>
    <t>U14G3</t>
  </si>
  <si>
    <t>U16B1</t>
  </si>
  <si>
    <t>U16B2</t>
  </si>
  <si>
    <t>U16B3</t>
  </si>
  <si>
    <t>U16G1</t>
  </si>
  <si>
    <t>U16G2</t>
  </si>
  <si>
    <t xml:space="preserve">ESSLXC SNAPE WOOD - 11 OCTOBER 2026 - SENIORS </t>
  </si>
  <si>
    <t xml:space="preserve">ESSLXC 2025/26 MEN AFTER 1 RACES </t>
  </si>
  <si>
    <t xml:space="preserve">ESSLXC 2025/26 WOMEN AFTER 1 RACES </t>
  </si>
  <si>
    <t xml:space="preserve">ESSLXC Snape Wood: 11-October-2026 </t>
  </si>
  <si>
    <t>Abbots Wood</t>
  </si>
  <si>
    <t>Seaford Head</t>
  </si>
  <si>
    <t>ESSLXC 2025/26 JUNIORS</t>
  </si>
  <si>
    <t>No Match</t>
  </si>
  <si>
    <t>Y</t>
  </si>
  <si>
    <t>N</t>
  </si>
  <si>
    <t>Brighton and Hove Frontrunners</t>
  </si>
  <si>
    <t>Central Park Athletics</t>
  </si>
  <si>
    <t>Eastbourne Rovers and Team Bodyworks</t>
  </si>
  <si>
    <t>Hastings Runners and Hastings AC</t>
  </si>
  <si>
    <t>Heathfield Road Runners and Uckfield Runners</t>
  </si>
  <si>
    <t xml:space="preserve">Polegate Plodders, Seafront Shufflers and Tri Tempo </t>
  </si>
  <si>
    <t>Run Wednesdays</t>
  </si>
  <si>
    <t>OK</t>
  </si>
  <si>
    <t>SHUF</t>
  </si>
  <si>
    <t>B1</t>
  </si>
  <si>
    <t>B2</t>
  </si>
  <si>
    <t>B3</t>
  </si>
  <si>
    <t>G1</t>
  </si>
  <si>
    <t>G2</t>
  </si>
  <si>
    <t>G3</t>
  </si>
  <si>
    <t>Notes</t>
  </si>
  <si>
    <t xml:space="preserve">Junior team scores are by individual club: they do not reflect the combined teams of the senior competition  </t>
  </si>
  <si>
    <t>Clubs with no junior runners have been hidden in the table above</t>
  </si>
  <si>
    <t>Junior Team (U10/U12 only)</t>
  </si>
  <si>
    <t>Team scores are by category.  Note this is different to the team competition where the team score is</t>
  </si>
  <si>
    <t>For further details</t>
  </si>
  <si>
    <t xml:space="preserve">The score for a missed place is the highest applied score plus 1 </t>
  </si>
  <si>
    <t>across categories.  Soyou will see more than one of each score in the table: eg each of the first</t>
  </si>
  <si>
    <t xml:space="preserve">U10B, U10G, U12B and U12G will score 1 point so the table will usually include 4 * 1 </t>
  </si>
  <si>
    <t xml:space="preserve">A team consists of 3 U10B/U12B and 3 U10G/U12G of which at least one Boy and one girls must be U10  </t>
  </si>
  <si>
    <t>Team U10/U12 only</t>
  </si>
  <si>
    <t>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</si>
</sst>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-* #,##0_-;\-* #,##0_-;_-* &quot;-&quot;??_-;_-@_-"/>
    <numFmt numFmtId="165" formatCode="#,##0_);\(#,##0\);\-_)"/>
    <numFmt numFmtId="166" formatCode="[h]:mm:ss;;\-_)"/>
    <numFmt numFmtId="167" formatCode="#,##0.0000_);\(#,##0.0000\);\-_)"/>
    <numFmt numFmtId="168" formatCode="#,##0.0000000_);\(#,##0.0000000\);\-_)"/>
    <numFmt numFmtId="169" formatCode="###0_);\(###0\);\-_)"/>
    <numFmt numFmtId="170" formatCode="&quot;Race &quot;#"/>
    <numFmt numFmtId="171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7030A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sz val="8"/>
      <color rgb="FFB1059D"/>
      <name val="Arial"/>
      <family val="2"/>
    </font>
    <font>
      <sz val="8"/>
      <name val="Arial"/>
      <family val="2"/>
    </font>
    <font>
      <sz val="10"/>
      <color rgb="FF0000FF"/>
      <name val="Arial"/>
      <family val="2"/>
    </font>
    <font>
      <sz val="10"/>
      <color rgb="FFB1059D"/>
      <name val="Arial"/>
      <family val="2"/>
    </font>
    <font>
      <b/>
      <sz val="10"/>
      <color indexed="12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sz val="10"/>
      <color rgb="FF00B05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b/>
      <sz val="10"/>
      <color rgb="FFFF000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6CAE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9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9" tint="-0.24994659260841701"/>
      </right>
      <top style="medium">
        <color theme="9" tint="-0.24994659260841701"/>
      </top>
      <bottom style="thin">
        <color theme="0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/>
      <diagonal/>
    </border>
    <border>
      <left/>
      <right style="medium">
        <color rgb="FFFFC000"/>
      </right>
      <top/>
      <bottom/>
      <diagonal/>
    </border>
    <border>
      <left style="medium">
        <color rgb="FFFFC000"/>
      </left>
      <right style="medium">
        <color rgb="FFFFC000"/>
      </right>
      <top style="thin">
        <color theme="0" tint="-0.24994659260841701"/>
      </top>
      <bottom style="medium">
        <color rgb="FFFFC000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140">
    <xf numFmtId="0" fontId="0" fillId="0" borderId="0" xfId="0"/>
    <xf numFmtId="0" fontId="3" fillId="0" borderId="0" xfId="1" applyFont="1"/>
    <xf numFmtId="0" fontId="3" fillId="0" borderId="0" xfId="1"/>
    <xf numFmtId="0" fontId="3" fillId="0" borderId="1" xfId="1" applyBorder="1"/>
    <xf numFmtId="43" fontId="0" fillId="0" borderId="0" xfId="2" applyFont="1"/>
    <xf numFmtId="0" fontId="3" fillId="0" borderId="2" xfId="1" applyBorder="1"/>
    <xf numFmtId="0" fontId="3" fillId="2" borderId="3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46" fontId="0" fillId="2" borderId="5" xfId="2" applyNumberFormat="1" applyFont="1" applyFill="1" applyBorder="1" applyProtection="1"/>
    <xf numFmtId="164" fontId="3" fillId="2" borderId="6" xfId="2" applyNumberFormat="1" applyFont="1" applyFill="1" applyBorder="1"/>
    <xf numFmtId="0" fontId="3" fillId="2" borderId="7" xfId="1" applyFont="1" applyFill="1" applyBorder="1"/>
    <xf numFmtId="0" fontId="3" fillId="2" borderId="8" xfId="1" applyFont="1" applyFill="1" applyBorder="1"/>
    <xf numFmtId="165" fontId="4" fillId="2" borderId="9" xfId="2" applyNumberFormat="1" applyFont="1" applyFill="1" applyBorder="1"/>
    <xf numFmtId="0" fontId="5" fillId="0" borderId="0" xfId="1" applyFont="1"/>
    <xf numFmtId="0" fontId="6" fillId="0" borderId="0" xfId="1" applyFont="1"/>
    <xf numFmtId="43" fontId="6" fillId="0" borderId="0" xfId="2" applyFont="1"/>
    <xf numFmtId="15" fontId="6" fillId="0" borderId="0" xfId="1" applyNumberFormat="1" applyFont="1" applyAlignment="1"/>
    <xf numFmtId="0" fontId="3" fillId="0" borderId="0" xfId="1" applyAlignment="1"/>
    <xf numFmtId="165" fontId="0" fillId="0" borderId="0" xfId="2" applyNumberFormat="1" applyFont="1"/>
    <xf numFmtId="0" fontId="7" fillId="0" borderId="0" xfId="1" applyFont="1" applyAlignment="1">
      <alignment horizontal="center" wrapText="1"/>
    </xf>
    <xf numFmtId="2" fontId="7" fillId="0" borderId="0" xfId="1" applyNumberFormat="1" applyFont="1" applyAlignment="1">
      <alignment horizontal="center" wrapText="1"/>
    </xf>
    <xf numFmtId="0" fontId="7" fillId="0" borderId="0" xfId="1" applyFont="1" applyAlignment="1">
      <alignment wrapText="1"/>
    </xf>
    <xf numFmtId="0" fontId="7" fillId="0" borderId="0" xfId="2" applyNumberFormat="1" applyFont="1" applyAlignment="1">
      <alignment horizontal="center" wrapText="1"/>
    </xf>
    <xf numFmtId="166" fontId="3" fillId="0" borderId="0" xfId="1" applyNumberFormat="1"/>
    <xf numFmtId="165" fontId="3" fillId="0" borderId="0" xfId="1" applyNumberFormat="1"/>
    <xf numFmtId="0" fontId="7" fillId="0" borderId="0" xfId="1" applyFont="1"/>
    <xf numFmtId="0" fontId="3" fillId="0" borderId="0" xfId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3" fillId="3" borderId="0" xfId="1" applyFill="1"/>
    <xf numFmtId="0" fontId="8" fillId="0" borderId="0" xfId="1" applyFont="1" applyAlignment="1">
      <alignment horizontal="right"/>
    </xf>
    <xf numFmtId="165" fontId="3" fillId="0" borderId="0" xfId="1" applyNumberFormat="1" applyAlignment="1">
      <alignment horizontal="center"/>
    </xf>
    <xf numFmtId="167" fontId="9" fillId="0" borderId="0" xfId="1" applyNumberFormat="1" applyFont="1" applyAlignment="1">
      <alignment horizontal="center"/>
    </xf>
    <xf numFmtId="165" fontId="10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168" fontId="9" fillId="0" borderId="0" xfId="1" applyNumberFormat="1" applyFont="1" applyAlignment="1">
      <alignment horizontal="center"/>
    </xf>
    <xf numFmtId="165" fontId="10" fillId="0" borderId="0" xfId="1" applyNumberFormat="1" applyFont="1"/>
    <xf numFmtId="0" fontId="3" fillId="4" borderId="10" xfId="1" applyFill="1" applyBorder="1" applyAlignment="1">
      <alignment horizontal="center"/>
    </xf>
    <xf numFmtId="165" fontId="11" fillId="4" borderId="10" xfId="1" applyNumberFormat="1" applyFont="1" applyFill="1" applyBorder="1" applyAlignment="1">
      <alignment horizontal="right"/>
    </xf>
    <xf numFmtId="165" fontId="3" fillId="0" borderId="0" xfId="1" applyNumberFormat="1" applyFont="1"/>
    <xf numFmtId="165" fontId="11" fillId="0" borderId="0" xfId="1" applyNumberFormat="1" applyFont="1"/>
    <xf numFmtId="1" fontId="3" fillId="0" borderId="0" xfId="1" applyNumberFormat="1" applyAlignment="1">
      <alignment horizontal="center"/>
    </xf>
    <xf numFmtId="0" fontId="10" fillId="0" borderId="1" xfId="1" applyFont="1" applyBorder="1" applyAlignment="1">
      <alignment horizontal="center"/>
    </xf>
    <xf numFmtId="0" fontId="8" fillId="0" borderId="0" xfId="1" applyFont="1" applyAlignment="1">
      <alignment horizontal="left"/>
    </xf>
    <xf numFmtId="0" fontId="9" fillId="5" borderId="11" xfId="1" applyFont="1" applyFill="1" applyBorder="1"/>
    <xf numFmtId="165" fontId="4" fillId="0" borderId="12" xfId="1" applyNumberFormat="1" applyFont="1" applyFill="1" applyBorder="1"/>
    <xf numFmtId="165" fontId="4" fillId="2" borderId="13" xfId="1" applyNumberFormat="1" applyFont="1" applyFill="1" applyBorder="1"/>
    <xf numFmtId="0" fontId="8" fillId="3" borderId="0" xfId="1" applyFont="1" applyFill="1" applyAlignment="1">
      <alignment horizontal="left"/>
    </xf>
    <xf numFmtId="0" fontId="12" fillId="0" borderId="1" xfId="1" applyFont="1" applyBorder="1" applyAlignment="1">
      <alignment horizontal="center"/>
    </xf>
    <xf numFmtId="0" fontId="13" fillId="0" borderId="0" xfId="1" applyFont="1" applyAlignment="1">
      <alignment horizontal="right"/>
    </xf>
    <xf numFmtId="0" fontId="7" fillId="0" borderId="0" xfId="1" applyFont="1" applyAlignment="1">
      <alignment horizontal="centerContinuous"/>
    </xf>
    <xf numFmtId="0" fontId="7" fillId="3" borderId="0" xfId="1" applyFont="1" applyFill="1"/>
    <xf numFmtId="0" fontId="14" fillId="0" borderId="0" xfId="1" applyFont="1" applyAlignment="1">
      <alignment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center" wrapText="1"/>
    </xf>
    <xf numFmtId="0" fontId="9" fillId="0" borderId="0" xfId="1" applyFont="1" applyAlignment="1">
      <alignment horizontal="center" wrapText="1"/>
    </xf>
    <xf numFmtId="0" fontId="15" fillId="0" borderId="0" xfId="1" applyFont="1" applyAlignment="1">
      <alignment horizontal="center" wrapText="1"/>
    </xf>
    <xf numFmtId="0" fontId="9" fillId="0" borderId="0" xfId="1" applyFont="1" applyAlignment="1">
      <alignment wrapText="1"/>
    </xf>
    <xf numFmtId="0" fontId="3" fillId="4" borderId="0" xfId="1" applyFill="1" applyBorder="1" applyAlignment="1">
      <alignment horizontal="center"/>
    </xf>
    <xf numFmtId="169" fontId="7" fillId="0" borderId="0" xfId="1" applyNumberFormat="1" applyFont="1" applyAlignment="1">
      <alignment horizontal="center"/>
    </xf>
    <xf numFmtId="0" fontId="2" fillId="0" borderId="0" xfId="1" applyFont="1"/>
    <xf numFmtId="0" fontId="1" fillId="0" borderId="0" xfId="1" applyFont="1"/>
    <xf numFmtId="169" fontId="3" fillId="0" borderId="0" xfId="1" applyNumberFormat="1" applyAlignment="1">
      <alignment horizontal="center"/>
    </xf>
    <xf numFmtId="1" fontId="16" fillId="0" borderId="0" xfId="1" applyNumberFormat="1" applyFont="1" applyAlignment="1">
      <alignment horizontal="center"/>
    </xf>
    <xf numFmtId="169" fontId="3" fillId="0" borderId="0" xfId="1" applyNumberFormat="1"/>
    <xf numFmtId="0" fontId="2" fillId="0" borderId="0" xfId="1" applyFont="1" applyAlignment="1">
      <alignment horizontal="center"/>
    </xf>
    <xf numFmtId="165" fontId="3" fillId="4" borderId="10" xfId="1" applyNumberFormat="1" applyFill="1" applyBorder="1" applyAlignment="1">
      <alignment horizontal="center"/>
    </xf>
    <xf numFmtId="165" fontId="7" fillId="4" borderId="10" xfId="1" applyNumberFormat="1" applyFont="1" applyFill="1" applyBorder="1"/>
    <xf numFmtId="165" fontId="7" fillId="4" borderId="0" xfId="1" applyNumberFormat="1" applyFont="1" applyFill="1" applyBorder="1"/>
    <xf numFmtId="170" fontId="3" fillId="0" borderId="0" xfId="1" applyNumberFormat="1" applyAlignment="1">
      <alignment horizontal="left"/>
    </xf>
    <xf numFmtId="165" fontId="3" fillId="0" borderId="0" xfId="1" applyNumberFormat="1" applyAlignment="1">
      <alignment horizontal="right"/>
    </xf>
    <xf numFmtId="0" fontId="17" fillId="0" borderId="0" xfId="1" applyFont="1"/>
    <xf numFmtId="0" fontId="3" fillId="6" borderId="0" xfId="1" applyFill="1"/>
    <xf numFmtId="0" fontId="10" fillId="0" borderId="0" xfId="1" applyFont="1"/>
    <xf numFmtId="0" fontId="10" fillId="0" borderId="0" xfId="1" applyFont="1" applyAlignment="1">
      <alignment horizontal="center"/>
    </xf>
    <xf numFmtId="164" fontId="18" fillId="0" borderId="0" xfId="2" applyNumberFormat="1" applyFont="1" applyAlignment="1">
      <alignment horizontal="center"/>
    </xf>
    <xf numFmtId="165" fontId="3" fillId="0" borderId="0" xfId="1" applyNumberFormat="1" applyFont="1" applyFill="1" applyAlignment="1">
      <alignment horizontal="center"/>
    </xf>
    <xf numFmtId="0" fontId="3" fillId="2" borderId="14" xfId="1" applyFont="1" applyFill="1" applyBorder="1"/>
    <xf numFmtId="165" fontId="4" fillId="2" borderId="15" xfId="2" applyNumberFormat="1" applyFont="1" applyFill="1" applyBorder="1"/>
    <xf numFmtId="164" fontId="9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164" fontId="18" fillId="0" borderId="0" xfId="2" applyNumberFormat="1" applyFont="1" applyAlignment="1">
      <alignment horizontal="center" vertical="center"/>
    </xf>
    <xf numFmtId="164" fontId="3" fillId="0" borderId="0" xfId="1" applyNumberFormat="1"/>
    <xf numFmtId="164" fontId="19" fillId="0" borderId="0" xfId="1" applyNumberFormat="1" applyFont="1" applyAlignment="1">
      <alignment horizontal="center"/>
    </xf>
    <xf numFmtId="0" fontId="20" fillId="0" borderId="0" xfId="1" applyFont="1" applyAlignment="1">
      <alignment horizontal="left"/>
    </xf>
    <xf numFmtId="15" fontId="21" fillId="0" borderId="0" xfId="1" applyNumberFormat="1" applyFont="1" applyAlignment="1"/>
    <xf numFmtId="0" fontId="22" fillId="0" borderId="0" xfId="1" applyFont="1" applyAlignment="1"/>
    <xf numFmtId="0" fontId="22" fillId="0" borderId="0" xfId="1" applyFont="1"/>
    <xf numFmtId="0" fontId="22" fillId="0" borderId="0" xfId="1" applyFont="1" applyAlignment="1">
      <alignment horizontal="right"/>
    </xf>
    <xf numFmtId="165" fontId="7" fillId="0" borderId="0" xfId="1" applyNumberFormat="1" applyFont="1" applyAlignment="1">
      <alignment horizontal="center"/>
    </xf>
    <xf numFmtId="0" fontId="23" fillId="0" borderId="0" xfId="1" applyFont="1" applyAlignment="1">
      <alignment horizontal="center"/>
    </xf>
    <xf numFmtId="0" fontId="7" fillId="0" borderId="16" xfId="1" applyFont="1" applyBorder="1" applyAlignment="1">
      <alignment horizontal="center"/>
    </xf>
    <xf numFmtId="171" fontId="3" fillId="0" borderId="17" xfId="1" applyNumberFormat="1" applyFont="1" applyBorder="1"/>
    <xf numFmtId="171" fontId="4" fillId="0" borderId="17" xfId="1" applyNumberFormat="1" applyFont="1" applyBorder="1"/>
    <xf numFmtId="0" fontId="7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165" fontId="3" fillId="0" borderId="17" xfId="1" applyNumberFormat="1" applyBorder="1"/>
    <xf numFmtId="165" fontId="3" fillId="2" borderId="18" xfId="2" applyNumberFormat="1" applyFont="1" applyFill="1" applyBorder="1"/>
    <xf numFmtId="165" fontId="4" fillId="2" borderId="19" xfId="2" applyNumberFormat="1" applyFont="1" applyFill="1" applyBorder="1"/>
    <xf numFmtId="15" fontId="3" fillId="0" borderId="0" xfId="1" applyNumberFormat="1"/>
    <xf numFmtId="14" fontId="3" fillId="0" borderId="0" xfId="1" applyNumberFormat="1"/>
    <xf numFmtId="0" fontId="13" fillId="0" borderId="0" xfId="1" applyFont="1"/>
    <xf numFmtId="43" fontId="7" fillId="0" borderId="0" xfId="2" applyFont="1" applyAlignment="1">
      <alignment horizontal="center"/>
    </xf>
    <xf numFmtId="0" fontId="3" fillId="0" borderId="0" xfId="1" applyFont="1" applyBorder="1"/>
    <xf numFmtId="0" fontId="3" fillId="0" borderId="20" xfId="1" applyFont="1" applyBorder="1"/>
    <xf numFmtId="46" fontId="3" fillId="0" borderId="21" xfId="3" applyNumberFormat="1" applyBorder="1"/>
    <xf numFmtId="164" fontId="3" fillId="0" borderId="22" xfId="2" applyNumberFormat="1" applyFont="1" applyBorder="1"/>
    <xf numFmtId="164" fontId="3" fillId="0" borderId="0" xfId="2" applyNumberFormat="1" applyFont="1" applyBorder="1"/>
    <xf numFmtId="2" fontId="3" fillId="0" borderId="0" xfId="2" applyNumberFormat="1" applyFont="1" applyBorder="1"/>
    <xf numFmtId="0" fontId="12" fillId="0" borderId="0" xfId="1" applyFont="1"/>
    <xf numFmtId="15" fontId="12" fillId="0" borderId="0" xfId="1" applyNumberFormat="1" applyFont="1"/>
    <xf numFmtId="0" fontId="10" fillId="2" borderId="8" xfId="1" applyFont="1" applyFill="1" applyBorder="1"/>
    <xf numFmtId="169" fontId="3" fillId="0" borderId="0" xfId="1" applyNumberFormat="1" applyFont="1" applyAlignment="1">
      <alignment horizontal="center"/>
    </xf>
    <xf numFmtId="167" fontId="3" fillId="0" borderId="0" xfId="1" applyNumberFormat="1" applyFont="1" applyAlignment="1">
      <alignment horizontal="center"/>
    </xf>
    <xf numFmtId="165" fontId="14" fillId="0" borderId="0" xfId="1" applyNumberFormat="1" applyFont="1" applyAlignment="1">
      <alignment horizontal="center" wrapText="1"/>
    </xf>
    <xf numFmtId="165" fontId="7" fillId="0" borderId="0" xfId="1" applyNumberFormat="1" applyFont="1" applyAlignment="1">
      <alignment horizontal="center" wrapText="1"/>
    </xf>
    <xf numFmtId="165" fontId="0" fillId="0" borderId="0" xfId="4" applyNumberFormat="1" applyFont="1" applyAlignment="1">
      <alignment horizontal="center"/>
    </xf>
    <xf numFmtId="165" fontId="0" fillId="0" borderId="0" xfId="4" applyNumberFormat="1" applyFont="1" applyBorder="1" applyAlignment="1">
      <alignment horizontal="center"/>
    </xf>
    <xf numFmtId="165" fontId="2" fillId="0" borderId="0" xfId="1" applyNumberFormat="1" applyFont="1" applyAlignment="1">
      <alignment horizontal="center"/>
    </xf>
    <xf numFmtId="165" fontId="3" fillId="0" borderId="0" xfId="1" applyNumberFormat="1" applyBorder="1" applyAlignment="1">
      <alignment horizontal="center"/>
    </xf>
    <xf numFmtId="165" fontId="3" fillId="0" borderId="0" xfId="4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6" fillId="0" borderId="0" xfId="0" applyFont="1"/>
    <xf numFmtId="15" fontId="21" fillId="0" borderId="0" xfId="0" applyNumberFormat="1" applyFont="1" applyAlignment="1"/>
    <xf numFmtId="0" fontId="22" fillId="0" borderId="0" xfId="0" applyFont="1" applyAlignment="1"/>
    <xf numFmtId="0" fontId="22" fillId="0" borderId="0" xfId="0" applyFont="1"/>
    <xf numFmtId="0" fontId="22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7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3" fillId="0" borderId="0" xfId="0" applyNumberFormat="1" applyFont="1" applyFill="1" applyAlignment="1">
      <alignment horizontal="center"/>
    </xf>
    <xf numFmtId="0" fontId="23" fillId="0" borderId="0" xfId="0" applyFont="1" applyAlignment="1">
      <alignment horizontal="center"/>
    </xf>
    <xf numFmtId="43" fontId="3" fillId="0" borderId="0" xfId="2" applyFont="1"/>
    <xf numFmtId="0" fontId="0" fillId="0" borderId="0" xfId="0" applyAlignment="1">
      <alignment horizontal="center"/>
    </xf>
  </cellXfs>
  <cellStyles count="5">
    <cellStyle name="Comma 2" xfId="2"/>
    <cellStyle name="Comma 2 2" xfId="4"/>
    <cellStyle name="Normal" xfId="0" builtinId="0"/>
    <cellStyle name="Normal 2" xfId="1"/>
    <cellStyle name="Normal 2 2" xfId="3"/>
  </cellStyles>
  <dxfs count="1"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61011%20Cross%20Country%20Model%202627%20race%201%20Snape%20combined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Control"/>
      <sheetName val="Entries on day Senior"/>
      <sheetName val="Pre-reg Senior"/>
      <sheetName val="Finish Senior"/>
      <sheetName val="Senior Times file"/>
      <sheetName val="Entries on day Junior"/>
      <sheetName val="Pre-Reg Junior"/>
      <sheetName val="Finish Junior Race"/>
      <sheetName val="Junior Times file"/>
      <sheetName val="Results Senior"/>
      <sheetName val="Team Results"/>
      <sheetName val="Cum Men"/>
      <sheetName val="cum Women"/>
      <sheetName val="Awards Senior"/>
      <sheetName val="Results Junior"/>
      <sheetName val="Team Junior"/>
      <sheetName val="Cum Junior"/>
      <sheetName val="Awards Junior"/>
      <sheetName val="Queries Senior"/>
      <sheetName val="Queries Junior"/>
      <sheetName val="Tablet Senior"/>
      <sheetName val="Tablet Junior"/>
      <sheetName val="Standing Data"/>
      <sheetName val="Pre reg seniors to print "/>
      <sheetName val="Pre reg juniors to print"/>
      <sheetName val="Sheet2"/>
      <sheetName val="Awards Blank"/>
      <sheetName val="Entries on day Blank Sen"/>
      <sheetName val="Entries on day Blank Junio"/>
      <sheetName val="No Checker"/>
      <sheetName val="Manual Results blank"/>
      <sheetName val="Manual time blank"/>
      <sheetName val="Sheet3"/>
      <sheetName val="Sheet1"/>
    </sheetNames>
    <sheetDataSet>
      <sheetData sheetId="0"/>
      <sheetData sheetId="1">
        <row r="25">
          <cell r="Q25">
            <v>1</v>
          </cell>
          <cell r="S25">
            <v>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ksResultsSenior">
    <tabColor rgb="FF00B050"/>
  </sheetPr>
  <dimension ref="A1:K354"/>
  <sheetViews>
    <sheetView tabSelected="1" topLeftCell="A5" workbookViewId="0">
      <pane ySplit="3" topLeftCell="A8" activePane="bottomLeft" state="frozen"/>
      <selection activeCell="A5" sqref="A5"/>
      <selection pane="bottomLeft" activeCell="M11" sqref="M11"/>
    </sheetView>
  </sheetViews>
  <sheetFormatPr defaultRowHeight="15" outlineLevelRow="1" x14ac:dyDescent="0.25"/>
  <cols>
    <col min="1" max="3" width="9.140625" style="2"/>
    <col min="4" max="4" width="22.5703125" style="2" customWidth="1"/>
    <col min="5" max="5" width="23.5703125" style="4" customWidth="1"/>
    <col min="6" max="6" width="9.140625" style="2"/>
    <col min="7" max="7" width="10.140625" style="2" bestFit="1" customWidth="1"/>
    <col min="8" max="8" width="9.140625" style="2"/>
    <col min="9" max="9" width="10.85546875" style="2" customWidth="1"/>
    <col min="10" max="16384" width="9.140625" style="2"/>
  </cols>
  <sheetData>
    <row r="1" spans="1:11" hidden="1" outlineLevel="1" x14ac:dyDescent="0.25">
      <c r="A1" s="1" t="s">
        <v>0</v>
      </c>
      <c r="C1" s="3">
        <v>353</v>
      </c>
    </row>
    <row r="2" spans="1:11" ht="15.75" hidden="1" outlineLevel="1" thickBot="1" x14ac:dyDescent="0.3">
      <c r="A2" s="1" t="s">
        <v>1</v>
      </c>
      <c r="C2" s="5">
        <v>354</v>
      </c>
    </row>
    <row r="3" spans="1:11" hidden="1" outlineLevel="1" x14ac:dyDescent="0.25">
      <c r="A3" s="6" t="s">
        <v>2</v>
      </c>
      <c r="B3" s="7"/>
      <c r="C3" s="7"/>
      <c r="D3" s="8"/>
      <c r="E3" s="9"/>
      <c r="F3" s="10"/>
    </row>
    <row r="4" spans="1:11" ht="13.5" hidden="1" outlineLevel="1" thickBot="1" x14ac:dyDescent="0.25">
      <c r="A4" s="11">
        <f ca="1">COUNT(OFFSET(A7,1,0,700,1))</f>
        <v>344</v>
      </c>
      <c r="B4" s="12" t="s">
        <v>3</v>
      </c>
      <c r="C4" s="12" t="s">
        <v>4</v>
      </c>
      <c r="D4" s="12">
        <v>344</v>
      </c>
      <c r="E4" s="12" t="s">
        <v>5</v>
      </c>
      <c r="F4" s="13">
        <f ca="1">(A4-D4)*(OFFSET(ResultsHeaderRowSenior,1,0)&gt;0)</f>
        <v>0</v>
      </c>
    </row>
    <row r="5" spans="1:11" ht="26.25" collapsed="1" x14ac:dyDescent="0.4">
      <c r="A5" s="14" t="s">
        <v>711</v>
      </c>
      <c r="B5" s="14"/>
      <c r="C5" s="14"/>
      <c r="D5" s="15"/>
      <c r="E5" s="16"/>
      <c r="F5" s="15"/>
      <c r="G5" s="15"/>
      <c r="H5" s="15"/>
      <c r="I5" s="17"/>
      <c r="J5" s="18"/>
    </row>
    <row r="6" spans="1:11" x14ac:dyDescent="0.25">
      <c r="D6" s="19"/>
    </row>
    <row r="7" spans="1:11" ht="38.25" x14ac:dyDescent="0.2">
      <c r="A7" s="20" t="s">
        <v>6</v>
      </c>
      <c r="B7" s="20" t="s">
        <v>7</v>
      </c>
      <c r="C7" s="21" t="s">
        <v>8</v>
      </c>
      <c r="D7" s="22" t="s">
        <v>9</v>
      </c>
      <c r="E7" s="23" t="s">
        <v>10</v>
      </c>
      <c r="F7" s="20" t="s">
        <v>11</v>
      </c>
      <c r="G7" s="20" t="s">
        <v>12</v>
      </c>
      <c r="H7" s="20" t="s">
        <v>13</v>
      </c>
      <c r="I7" s="20" t="s">
        <v>14</v>
      </c>
      <c r="J7" s="20" t="s">
        <v>15</v>
      </c>
      <c r="K7" s="2" t="s">
        <v>16</v>
      </c>
    </row>
    <row r="8" spans="1:11" x14ac:dyDescent="0.25">
      <c r="A8" s="2">
        <v>1</v>
      </c>
      <c r="B8" s="2">
        <v>627</v>
      </c>
      <c r="C8" s="24">
        <v>2.148148148148148E-2</v>
      </c>
      <c r="D8" s="25" t="s">
        <v>17</v>
      </c>
      <c r="E8" s="19" t="s">
        <v>18</v>
      </c>
      <c r="F8" s="25" t="s">
        <v>19</v>
      </c>
      <c r="G8" s="25" t="s">
        <v>20</v>
      </c>
      <c r="H8" s="25" t="s">
        <v>21</v>
      </c>
      <c r="I8" s="25">
        <v>300</v>
      </c>
      <c r="J8" s="25" t="s">
        <v>22</v>
      </c>
      <c r="K8" s="25">
        <v>1</v>
      </c>
    </row>
    <row r="9" spans="1:11" x14ac:dyDescent="0.25">
      <c r="A9" s="2">
        <v>2</v>
      </c>
      <c r="B9" s="2">
        <v>422</v>
      </c>
      <c r="C9" s="24">
        <v>2.2210648148148149E-2</v>
      </c>
      <c r="D9" s="25" t="s">
        <v>23</v>
      </c>
      <c r="E9" s="19" t="s">
        <v>24</v>
      </c>
      <c r="F9" s="25" t="s">
        <v>25</v>
      </c>
      <c r="G9" s="25" t="s">
        <v>25</v>
      </c>
      <c r="H9" s="25" t="s">
        <v>26</v>
      </c>
      <c r="I9" s="25">
        <v>299</v>
      </c>
      <c r="J9" s="25" t="s">
        <v>517</v>
      </c>
      <c r="K9" s="25">
        <v>2</v>
      </c>
    </row>
    <row r="10" spans="1:11" x14ac:dyDescent="0.25">
      <c r="A10" s="2">
        <v>3</v>
      </c>
      <c r="B10" s="2">
        <v>556</v>
      </c>
      <c r="C10" s="24">
        <v>2.2465277777777778E-2</v>
      </c>
      <c r="D10" s="25" t="s">
        <v>28</v>
      </c>
      <c r="E10" s="19" t="s">
        <v>29</v>
      </c>
      <c r="F10" s="25" t="s">
        <v>30</v>
      </c>
      <c r="G10" s="25" t="s">
        <v>31</v>
      </c>
      <c r="H10" s="25" t="s">
        <v>32</v>
      </c>
      <c r="I10" s="25">
        <v>298</v>
      </c>
      <c r="J10" s="25" t="s">
        <v>517</v>
      </c>
      <c r="K10" s="25">
        <v>3</v>
      </c>
    </row>
    <row r="11" spans="1:11" x14ac:dyDescent="0.25">
      <c r="A11" s="2">
        <v>4</v>
      </c>
      <c r="B11" s="2">
        <v>56</v>
      </c>
      <c r="C11" s="24">
        <v>2.2650462962962966E-2</v>
      </c>
      <c r="D11" s="25" t="s">
        <v>33</v>
      </c>
      <c r="E11" s="19" t="s">
        <v>34</v>
      </c>
      <c r="F11" s="25" t="s">
        <v>35</v>
      </c>
      <c r="G11" s="25" t="s">
        <v>35</v>
      </c>
      <c r="H11" s="25" t="s">
        <v>32</v>
      </c>
      <c r="I11" s="25">
        <v>297</v>
      </c>
      <c r="J11" s="25" t="s">
        <v>517</v>
      </c>
      <c r="K11" s="25">
        <v>4</v>
      </c>
    </row>
    <row r="12" spans="1:11" x14ac:dyDescent="0.25">
      <c r="A12" s="2">
        <v>5</v>
      </c>
      <c r="B12" s="2">
        <v>356</v>
      </c>
      <c r="C12" s="24">
        <v>2.2708333333333334E-2</v>
      </c>
      <c r="D12" s="25" t="s">
        <v>36</v>
      </c>
      <c r="E12" s="19" t="s">
        <v>37</v>
      </c>
      <c r="F12" s="25" t="s">
        <v>38</v>
      </c>
      <c r="G12" s="25" t="s">
        <v>38</v>
      </c>
      <c r="H12" s="25" t="s">
        <v>39</v>
      </c>
      <c r="I12" s="25">
        <v>296</v>
      </c>
      <c r="J12" s="25" t="s">
        <v>22</v>
      </c>
      <c r="K12" s="25">
        <v>5</v>
      </c>
    </row>
    <row r="13" spans="1:11" x14ac:dyDescent="0.25">
      <c r="A13" s="2">
        <v>6</v>
      </c>
      <c r="B13" s="2">
        <v>557</v>
      </c>
      <c r="C13" s="24">
        <v>2.3252314814814812E-2</v>
      </c>
      <c r="D13" s="25" t="s">
        <v>40</v>
      </c>
      <c r="E13" s="19" t="s">
        <v>29</v>
      </c>
      <c r="F13" s="25" t="s">
        <v>30</v>
      </c>
      <c r="G13" s="25" t="s">
        <v>31</v>
      </c>
      <c r="H13" s="25" t="s">
        <v>26</v>
      </c>
      <c r="I13" s="25">
        <v>295</v>
      </c>
      <c r="J13" s="25" t="s">
        <v>518</v>
      </c>
      <c r="K13" s="25">
        <v>6</v>
      </c>
    </row>
    <row r="14" spans="1:11" x14ac:dyDescent="0.25">
      <c r="A14" s="2">
        <v>7</v>
      </c>
      <c r="B14" s="2">
        <v>335</v>
      </c>
      <c r="C14" s="24">
        <v>2.3402777777777783E-2</v>
      </c>
      <c r="D14" s="25" t="s">
        <v>42</v>
      </c>
      <c r="E14" s="19" t="s">
        <v>43</v>
      </c>
      <c r="F14" s="25" t="s">
        <v>44</v>
      </c>
      <c r="G14" s="25" t="s">
        <v>44</v>
      </c>
      <c r="H14" s="25" t="s">
        <v>39</v>
      </c>
      <c r="I14" s="25">
        <v>294</v>
      </c>
      <c r="J14" s="25" t="s">
        <v>22</v>
      </c>
      <c r="K14" s="25">
        <v>7</v>
      </c>
    </row>
    <row r="15" spans="1:11" x14ac:dyDescent="0.25">
      <c r="A15" s="2">
        <v>8</v>
      </c>
      <c r="B15" s="2">
        <v>724</v>
      </c>
      <c r="C15" s="24">
        <v>2.361111111111111E-2</v>
      </c>
      <c r="D15" s="25" t="s">
        <v>45</v>
      </c>
      <c r="E15" s="19" t="s">
        <v>18</v>
      </c>
      <c r="F15" s="25" t="s">
        <v>19</v>
      </c>
      <c r="G15" s="25" t="s">
        <v>20</v>
      </c>
      <c r="H15" s="25" t="s">
        <v>21</v>
      </c>
      <c r="I15" s="25">
        <v>293</v>
      </c>
      <c r="J15" s="25" t="s">
        <v>46</v>
      </c>
      <c r="K15" s="25">
        <v>8</v>
      </c>
    </row>
    <row r="16" spans="1:11" x14ac:dyDescent="0.25">
      <c r="A16" s="2">
        <v>9</v>
      </c>
      <c r="B16" s="2">
        <v>518</v>
      </c>
      <c r="C16" s="24">
        <v>2.3819444444444445E-2</v>
      </c>
      <c r="D16" s="25" t="s">
        <v>47</v>
      </c>
      <c r="E16" s="19" t="s">
        <v>29</v>
      </c>
      <c r="F16" s="25" t="s">
        <v>30</v>
      </c>
      <c r="G16" s="25" t="s">
        <v>31</v>
      </c>
      <c r="H16" s="25" t="s">
        <v>21</v>
      </c>
      <c r="I16" s="25">
        <v>292</v>
      </c>
      <c r="J16" s="25" t="s">
        <v>22</v>
      </c>
      <c r="K16" s="25">
        <v>9</v>
      </c>
    </row>
    <row r="17" spans="1:11" x14ac:dyDescent="0.25">
      <c r="A17" s="2">
        <v>10</v>
      </c>
      <c r="B17" s="2">
        <v>713</v>
      </c>
      <c r="C17" s="24">
        <v>2.3946759259259261E-2</v>
      </c>
      <c r="D17" s="25" t="s">
        <v>48</v>
      </c>
      <c r="E17" s="19" t="s">
        <v>49</v>
      </c>
      <c r="F17" s="25" t="s">
        <v>50</v>
      </c>
      <c r="G17" s="25" t="s">
        <v>51</v>
      </c>
      <c r="H17" s="25" t="s">
        <v>26</v>
      </c>
      <c r="I17" s="25">
        <v>291</v>
      </c>
      <c r="J17" s="25" t="s">
        <v>517</v>
      </c>
      <c r="K17" s="25">
        <v>10</v>
      </c>
    </row>
    <row r="18" spans="1:11" x14ac:dyDescent="0.25">
      <c r="A18" s="2">
        <v>11</v>
      </c>
      <c r="B18" s="2">
        <v>404</v>
      </c>
      <c r="C18" s="24">
        <v>2.4062500000000001E-2</v>
      </c>
      <c r="D18" s="25" t="s">
        <v>52</v>
      </c>
      <c r="E18" s="19" t="s">
        <v>53</v>
      </c>
      <c r="F18" s="25" t="s">
        <v>54</v>
      </c>
      <c r="G18" s="25" t="s">
        <v>54</v>
      </c>
      <c r="H18" s="25" t="s">
        <v>39</v>
      </c>
      <c r="I18" s="25">
        <v>290</v>
      </c>
      <c r="J18" s="25" t="s">
        <v>22</v>
      </c>
      <c r="K18" s="25">
        <v>11</v>
      </c>
    </row>
    <row r="19" spans="1:11" x14ac:dyDescent="0.25">
      <c r="A19" s="2">
        <v>12</v>
      </c>
      <c r="B19" s="2">
        <v>502</v>
      </c>
      <c r="C19" s="24">
        <v>2.4085648148148148E-2</v>
      </c>
      <c r="D19" s="25" t="s">
        <v>55</v>
      </c>
      <c r="E19" s="19" t="s">
        <v>29</v>
      </c>
      <c r="F19" s="25" t="s">
        <v>30</v>
      </c>
      <c r="G19" s="25" t="s">
        <v>31</v>
      </c>
      <c r="H19" s="25" t="s">
        <v>21</v>
      </c>
      <c r="I19" s="25">
        <v>289</v>
      </c>
      <c r="J19" s="25" t="s">
        <v>46</v>
      </c>
      <c r="K19" s="25">
        <v>12</v>
      </c>
    </row>
    <row r="20" spans="1:11" x14ac:dyDescent="0.25">
      <c r="A20" s="2">
        <v>13</v>
      </c>
      <c r="B20" s="2">
        <v>279</v>
      </c>
      <c r="C20" s="24">
        <v>2.4189814814814817E-2</v>
      </c>
      <c r="D20" s="25" t="s">
        <v>56</v>
      </c>
      <c r="E20" s="19" t="s">
        <v>57</v>
      </c>
      <c r="F20" s="25" t="s">
        <v>58</v>
      </c>
      <c r="G20" s="25" t="s">
        <v>59</v>
      </c>
      <c r="H20" s="25" t="s">
        <v>32</v>
      </c>
      <c r="I20" s="25">
        <v>288</v>
      </c>
      <c r="J20" s="25" t="s">
        <v>517</v>
      </c>
      <c r="K20" s="25">
        <v>13</v>
      </c>
    </row>
    <row r="21" spans="1:11" x14ac:dyDescent="0.25">
      <c r="A21" s="2">
        <v>14</v>
      </c>
      <c r="B21" s="2">
        <v>459</v>
      </c>
      <c r="C21" s="24">
        <v>2.431712962962963E-2</v>
      </c>
      <c r="D21" s="25" t="s">
        <v>60</v>
      </c>
      <c r="E21" s="19" t="s">
        <v>24</v>
      </c>
      <c r="F21" s="25" t="s">
        <v>25</v>
      </c>
      <c r="G21" s="25" t="s">
        <v>25</v>
      </c>
      <c r="H21" s="25" t="s">
        <v>32</v>
      </c>
      <c r="I21" s="25">
        <v>287</v>
      </c>
      <c r="J21" s="25" t="s">
        <v>518</v>
      </c>
      <c r="K21" s="25">
        <v>14</v>
      </c>
    </row>
    <row r="22" spans="1:11" x14ac:dyDescent="0.25">
      <c r="A22" s="2">
        <v>15</v>
      </c>
      <c r="B22" s="2">
        <v>546</v>
      </c>
      <c r="C22" s="24">
        <v>2.4421296296296292E-2</v>
      </c>
      <c r="D22" s="25" t="s">
        <v>61</v>
      </c>
      <c r="E22" s="19" t="s">
        <v>29</v>
      </c>
      <c r="F22" s="25" t="s">
        <v>30</v>
      </c>
      <c r="G22" s="25" t="s">
        <v>31</v>
      </c>
      <c r="H22" s="25" t="s">
        <v>32</v>
      </c>
      <c r="I22" s="25">
        <v>286</v>
      </c>
      <c r="J22" s="25" t="s">
        <v>519</v>
      </c>
      <c r="K22" s="25">
        <v>15</v>
      </c>
    </row>
    <row r="23" spans="1:11" x14ac:dyDescent="0.25">
      <c r="A23" s="2">
        <v>16</v>
      </c>
      <c r="B23" s="2">
        <v>234</v>
      </c>
      <c r="C23" s="24">
        <v>2.4479166666666666E-2</v>
      </c>
      <c r="D23" s="25" t="s">
        <v>63</v>
      </c>
      <c r="E23" s="19" t="s">
        <v>64</v>
      </c>
      <c r="F23" s="25" t="s">
        <v>65</v>
      </c>
      <c r="G23" s="25" t="s">
        <v>66</v>
      </c>
      <c r="H23" s="25" t="s">
        <v>26</v>
      </c>
      <c r="I23" s="25">
        <v>285</v>
      </c>
      <c r="J23" s="25" t="s">
        <v>517</v>
      </c>
      <c r="K23" s="25">
        <v>16</v>
      </c>
    </row>
    <row r="24" spans="1:11" x14ac:dyDescent="0.25">
      <c r="A24" s="2">
        <v>17</v>
      </c>
      <c r="B24" s="2">
        <v>266</v>
      </c>
      <c r="C24" s="24">
        <v>2.4548611111111115E-2</v>
      </c>
      <c r="D24" s="25" t="s">
        <v>67</v>
      </c>
      <c r="E24" s="19" t="s">
        <v>57</v>
      </c>
      <c r="F24" s="25" t="s">
        <v>58</v>
      </c>
      <c r="G24" s="25" t="s">
        <v>59</v>
      </c>
      <c r="H24" s="25" t="s">
        <v>32</v>
      </c>
      <c r="I24" s="25">
        <v>284</v>
      </c>
      <c r="J24" s="25" t="s">
        <v>518</v>
      </c>
      <c r="K24" s="25">
        <v>17</v>
      </c>
    </row>
    <row r="25" spans="1:11" x14ac:dyDescent="0.25">
      <c r="A25" s="2">
        <v>18</v>
      </c>
      <c r="B25" s="2">
        <v>550</v>
      </c>
      <c r="C25" s="24">
        <v>2.4571759259259262E-2</v>
      </c>
      <c r="D25" s="25" t="s">
        <v>68</v>
      </c>
      <c r="E25" s="19" t="s">
        <v>29</v>
      </c>
      <c r="F25" s="25" t="s">
        <v>30</v>
      </c>
      <c r="G25" s="25" t="s">
        <v>31</v>
      </c>
      <c r="H25" s="25" t="s">
        <v>26</v>
      </c>
      <c r="I25" s="25">
        <v>283</v>
      </c>
      <c r="J25" s="25" t="s">
        <v>571</v>
      </c>
      <c r="K25" s="25">
        <v>18</v>
      </c>
    </row>
    <row r="26" spans="1:11" x14ac:dyDescent="0.25">
      <c r="A26" s="2">
        <v>19</v>
      </c>
      <c r="B26" s="2">
        <v>467</v>
      </c>
      <c r="C26" s="24">
        <v>2.476851851851852E-2</v>
      </c>
      <c r="D26" s="25" t="s">
        <v>69</v>
      </c>
      <c r="E26" s="19" t="s">
        <v>24</v>
      </c>
      <c r="F26" s="25" t="s">
        <v>25</v>
      </c>
      <c r="G26" s="25" t="s">
        <v>25</v>
      </c>
      <c r="H26" s="25" t="s">
        <v>70</v>
      </c>
      <c r="I26" s="25">
        <v>282</v>
      </c>
      <c r="J26" s="25" t="s">
        <v>71</v>
      </c>
      <c r="K26" s="25">
        <v>19</v>
      </c>
    </row>
    <row r="27" spans="1:11" x14ac:dyDescent="0.25">
      <c r="A27" s="2">
        <v>20</v>
      </c>
      <c r="B27" s="2">
        <v>566</v>
      </c>
      <c r="C27" s="24">
        <v>2.4826388888888887E-2</v>
      </c>
      <c r="D27" s="25" t="s">
        <v>72</v>
      </c>
      <c r="E27" s="19" t="s">
        <v>73</v>
      </c>
      <c r="F27" s="25" t="s">
        <v>74</v>
      </c>
      <c r="G27" s="25" t="s">
        <v>74</v>
      </c>
      <c r="H27" s="25" t="s">
        <v>21</v>
      </c>
      <c r="I27" s="25">
        <v>281</v>
      </c>
      <c r="J27" s="25" t="s">
        <v>22</v>
      </c>
      <c r="K27" s="25">
        <v>20</v>
      </c>
    </row>
    <row r="28" spans="1:11" x14ac:dyDescent="0.25">
      <c r="A28" s="2">
        <v>21</v>
      </c>
      <c r="B28" s="2">
        <v>536</v>
      </c>
      <c r="C28" s="24">
        <v>2.4884259259259259E-2</v>
      </c>
      <c r="D28" s="25" t="s">
        <v>75</v>
      </c>
      <c r="E28" s="19" t="s">
        <v>29</v>
      </c>
      <c r="F28" s="25" t="s">
        <v>30</v>
      </c>
      <c r="G28" s="25" t="s">
        <v>31</v>
      </c>
      <c r="H28" s="25" t="s">
        <v>26</v>
      </c>
      <c r="I28" s="25">
        <v>280</v>
      </c>
      <c r="J28" s="25" t="s">
        <v>76</v>
      </c>
      <c r="K28" s="25">
        <v>21</v>
      </c>
    </row>
    <row r="29" spans="1:11" x14ac:dyDescent="0.25">
      <c r="A29" s="2">
        <v>22</v>
      </c>
      <c r="B29" s="2">
        <v>43</v>
      </c>
      <c r="C29" s="24">
        <v>2.49537037037037E-2</v>
      </c>
      <c r="D29" s="25" t="s">
        <v>77</v>
      </c>
      <c r="E29" s="19" t="s">
        <v>34</v>
      </c>
      <c r="F29" s="25" t="s">
        <v>35</v>
      </c>
      <c r="G29" s="25" t="s">
        <v>35</v>
      </c>
      <c r="H29" s="25" t="s">
        <v>70</v>
      </c>
      <c r="I29" s="25">
        <v>279</v>
      </c>
      <c r="J29" s="25" t="s">
        <v>71</v>
      </c>
      <c r="K29" s="25">
        <v>22</v>
      </c>
    </row>
    <row r="30" spans="1:11" x14ac:dyDescent="0.25">
      <c r="A30" s="2">
        <v>23</v>
      </c>
      <c r="B30" s="2">
        <v>647</v>
      </c>
      <c r="C30" s="24">
        <v>2.4999999999999998E-2</v>
      </c>
      <c r="D30" s="25" t="s">
        <v>78</v>
      </c>
      <c r="E30" s="19" t="s">
        <v>18</v>
      </c>
      <c r="F30" s="25" t="s">
        <v>19</v>
      </c>
      <c r="G30" s="25" t="s">
        <v>20</v>
      </c>
      <c r="H30" s="25" t="s">
        <v>79</v>
      </c>
      <c r="I30" s="25">
        <v>200</v>
      </c>
      <c r="J30" s="25" t="s">
        <v>544</v>
      </c>
      <c r="K30" s="25">
        <v>23</v>
      </c>
    </row>
    <row r="31" spans="1:11" x14ac:dyDescent="0.25">
      <c r="A31" s="2">
        <v>24</v>
      </c>
      <c r="B31" s="2">
        <v>375</v>
      </c>
      <c r="C31" s="24">
        <v>2.5034722222222222E-2</v>
      </c>
      <c r="D31" s="25" t="s">
        <v>81</v>
      </c>
      <c r="E31" s="19" t="s">
        <v>37</v>
      </c>
      <c r="F31" s="25" t="s">
        <v>38</v>
      </c>
      <c r="G31" s="25" t="s">
        <v>38</v>
      </c>
      <c r="H31" s="25" t="s">
        <v>39</v>
      </c>
      <c r="I31" s="25">
        <v>278</v>
      </c>
      <c r="J31" s="25" t="s">
        <v>46</v>
      </c>
      <c r="K31" s="25">
        <v>24</v>
      </c>
    </row>
    <row r="32" spans="1:11" x14ac:dyDescent="0.25">
      <c r="A32" s="2">
        <v>25</v>
      </c>
      <c r="B32" s="2">
        <v>642</v>
      </c>
      <c r="C32" s="24">
        <v>2.5162037037037038E-2</v>
      </c>
      <c r="D32" s="25" t="s">
        <v>82</v>
      </c>
      <c r="E32" s="19" t="s">
        <v>18</v>
      </c>
      <c r="F32" s="25" t="s">
        <v>19</v>
      </c>
      <c r="G32" s="25" t="s">
        <v>20</v>
      </c>
      <c r="H32" s="25" t="s">
        <v>83</v>
      </c>
      <c r="I32" s="25">
        <v>199</v>
      </c>
      <c r="J32" s="25" t="s">
        <v>84</v>
      </c>
      <c r="K32" s="25">
        <v>25</v>
      </c>
    </row>
    <row r="33" spans="1:11" x14ac:dyDescent="0.25">
      <c r="A33" s="2">
        <v>26</v>
      </c>
      <c r="B33" s="2">
        <v>147</v>
      </c>
      <c r="C33" s="24">
        <v>2.5185185185185185E-2</v>
      </c>
      <c r="D33" s="25" t="s">
        <v>85</v>
      </c>
      <c r="E33" s="19" t="s">
        <v>86</v>
      </c>
      <c r="F33" s="25" t="s">
        <v>87</v>
      </c>
      <c r="G33" s="25" t="s">
        <v>87</v>
      </c>
      <c r="H33" s="25" t="s">
        <v>32</v>
      </c>
      <c r="I33" s="25">
        <v>277</v>
      </c>
      <c r="J33" s="25" t="s">
        <v>517</v>
      </c>
      <c r="K33" s="25">
        <v>26</v>
      </c>
    </row>
    <row r="34" spans="1:11" x14ac:dyDescent="0.25">
      <c r="A34" s="2">
        <v>27</v>
      </c>
      <c r="B34" s="2">
        <v>636</v>
      </c>
      <c r="C34" s="24">
        <v>2.5208333333333333E-2</v>
      </c>
      <c r="D34" s="25" t="s">
        <v>88</v>
      </c>
      <c r="E34" s="19" t="s">
        <v>18</v>
      </c>
      <c r="F34" s="25" t="s">
        <v>19</v>
      </c>
      <c r="G34" s="25" t="s">
        <v>20</v>
      </c>
      <c r="H34" s="25" t="s">
        <v>39</v>
      </c>
      <c r="I34" s="25">
        <v>276</v>
      </c>
      <c r="J34" s="25" t="s">
        <v>89</v>
      </c>
      <c r="K34" s="25">
        <v>27</v>
      </c>
    </row>
    <row r="35" spans="1:11" x14ac:dyDescent="0.25">
      <c r="A35" s="2">
        <v>28</v>
      </c>
      <c r="B35" s="2">
        <v>77</v>
      </c>
      <c r="C35" s="24">
        <v>2.5243055555555557E-2</v>
      </c>
      <c r="D35" s="25" t="s">
        <v>90</v>
      </c>
      <c r="E35" s="19" t="s">
        <v>91</v>
      </c>
      <c r="F35" s="25" t="s">
        <v>92</v>
      </c>
      <c r="G35" s="25" t="s">
        <v>92</v>
      </c>
      <c r="H35" s="25" t="s">
        <v>93</v>
      </c>
      <c r="I35" s="25">
        <v>275</v>
      </c>
      <c r="J35" s="25" t="s">
        <v>71</v>
      </c>
      <c r="K35" s="25">
        <v>28</v>
      </c>
    </row>
    <row r="36" spans="1:11" x14ac:dyDescent="0.25">
      <c r="A36" s="2">
        <v>29</v>
      </c>
      <c r="B36" s="2">
        <v>26</v>
      </c>
      <c r="C36" s="24">
        <v>2.5266203703703704E-2</v>
      </c>
      <c r="D36" s="25" t="s">
        <v>94</v>
      </c>
      <c r="E36" s="19" t="s">
        <v>34</v>
      </c>
      <c r="F36" s="25" t="s">
        <v>35</v>
      </c>
      <c r="G36" s="25" t="s">
        <v>35</v>
      </c>
      <c r="H36" s="25" t="s">
        <v>95</v>
      </c>
      <c r="I36" s="25">
        <v>274</v>
      </c>
      <c r="J36" s="25" t="s">
        <v>96</v>
      </c>
      <c r="K36" s="25">
        <v>29</v>
      </c>
    </row>
    <row r="37" spans="1:11" x14ac:dyDescent="0.25">
      <c r="A37" s="2">
        <v>30</v>
      </c>
      <c r="B37" s="2">
        <v>124</v>
      </c>
      <c r="C37" s="24">
        <v>2.5312500000000002E-2</v>
      </c>
      <c r="D37" s="25" t="s">
        <v>97</v>
      </c>
      <c r="E37" s="19" t="s">
        <v>86</v>
      </c>
      <c r="F37" s="25" t="s">
        <v>87</v>
      </c>
      <c r="G37" s="25" t="s">
        <v>87</v>
      </c>
      <c r="H37" s="25" t="s">
        <v>39</v>
      </c>
      <c r="I37" s="25">
        <v>273</v>
      </c>
      <c r="J37" s="25" t="s">
        <v>22</v>
      </c>
      <c r="K37" s="25">
        <v>30</v>
      </c>
    </row>
    <row r="38" spans="1:11" x14ac:dyDescent="0.25">
      <c r="A38" s="2">
        <v>31</v>
      </c>
      <c r="B38" s="2">
        <v>426</v>
      </c>
      <c r="C38" s="24">
        <v>2.5370370370370366E-2</v>
      </c>
      <c r="D38" s="25" t="s">
        <v>98</v>
      </c>
      <c r="E38" s="19" t="s">
        <v>24</v>
      </c>
      <c r="F38" s="25" t="s">
        <v>25</v>
      </c>
      <c r="G38" s="25" t="s">
        <v>25</v>
      </c>
      <c r="H38" s="25" t="s">
        <v>39</v>
      </c>
      <c r="I38" s="25">
        <v>272</v>
      </c>
      <c r="J38" s="25" t="s">
        <v>22</v>
      </c>
      <c r="K38" s="25">
        <v>31</v>
      </c>
    </row>
    <row r="39" spans="1:11" x14ac:dyDescent="0.25">
      <c r="A39" s="2">
        <v>32</v>
      </c>
      <c r="B39" s="2">
        <v>229</v>
      </c>
      <c r="C39" s="24">
        <v>2.5532407407407406E-2</v>
      </c>
      <c r="D39" s="25" t="s">
        <v>99</v>
      </c>
      <c r="E39" s="19" t="s">
        <v>64</v>
      </c>
      <c r="F39" s="25" t="s">
        <v>65</v>
      </c>
      <c r="G39" s="25" t="s">
        <v>66</v>
      </c>
      <c r="H39" s="25" t="s">
        <v>70</v>
      </c>
      <c r="I39" s="25">
        <v>271</v>
      </c>
      <c r="J39" s="25" t="s">
        <v>71</v>
      </c>
      <c r="K39" s="25">
        <v>32</v>
      </c>
    </row>
    <row r="40" spans="1:11" x14ac:dyDescent="0.25">
      <c r="A40" s="2">
        <v>33</v>
      </c>
      <c r="B40" s="2">
        <v>123</v>
      </c>
      <c r="C40" s="24">
        <v>2.5578703703703704E-2</v>
      </c>
      <c r="D40" s="25" t="s">
        <v>100</v>
      </c>
      <c r="E40" s="19" t="s">
        <v>86</v>
      </c>
      <c r="F40" s="25" t="s">
        <v>87</v>
      </c>
      <c r="G40" s="25" t="s">
        <v>87</v>
      </c>
      <c r="H40" s="25" t="s">
        <v>21</v>
      </c>
      <c r="I40" s="25">
        <v>270</v>
      </c>
      <c r="J40" s="25" t="s">
        <v>46</v>
      </c>
      <c r="K40" s="25">
        <v>33</v>
      </c>
    </row>
    <row r="41" spans="1:11" x14ac:dyDescent="0.25">
      <c r="A41" s="2">
        <v>34</v>
      </c>
      <c r="B41" s="2">
        <v>400</v>
      </c>
      <c r="C41" s="24">
        <v>2.5636574074074072E-2</v>
      </c>
      <c r="D41" s="25" t="s">
        <v>101</v>
      </c>
      <c r="E41" s="19" t="s">
        <v>53</v>
      </c>
      <c r="F41" s="25" t="s">
        <v>54</v>
      </c>
      <c r="G41" s="25" t="s">
        <v>54</v>
      </c>
      <c r="H41" s="25" t="s">
        <v>32</v>
      </c>
      <c r="I41" s="25">
        <v>269</v>
      </c>
      <c r="J41" s="25" t="s">
        <v>517</v>
      </c>
      <c r="K41" s="25">
        <v>34</v>
      </c>
    </row>
    <row r="42" spans="1:11" x14ac:dyDescent="0.25">
      <c r="A42" s="2">
        <v>35</v>
      </c>
      <c r="B42" s="2">
        <v>354</v>
      </c>
      <c r="C42" s="24">
        <v>2.5706018518518517E-2</v>
      </c>
      <c r="D42" s="25" t="s">
        <v>102</v>
      </c>
      <c r="E42" s="19" t="s">
        <v>37</v>
      </c>
      <c r="F42" s="25" t="s">
        <v>38</v>
      </c>
      <c r="G42" s="25" t="s">
        <v>38</v>
      </c>
      <c r="H42" s="25" t="s">
        <v>39</v>
      </c>
      <c r="I42" s="25">
        <v>268</v>
      </c>
      <c r="J42" s="25" t="s">
        <v>89</v>
      </c>
      <c r="K42" s="25">
        <v>35</v>
      </c>
    </row>
    <row r="43" spans="1:11" x14ac:dyDescent="0.25">
      <c r="A43" s="2">
        <v>36</v>
      </c>
      <c r="B43" s="2">
        <v>498</v>
      </c>
      <c r="C43" s="24">
        <v>2.5798611111111109E-2</v>
      </c>
      <c r="D43" s="25" t="s">
        <v>103</v>
      </c>
      <c r="E43" s="19" t="s">
        <v>29</v>
      </c>
      <c r="F43" s="25" t="s">
        <v>30</v>
      </c>
      <c r="G43" s="25" t="s">
        <v>31</v>
      </c>
      <c r="H43" s="25" t="s">
        <v>70</v>
      </c>
      <c r="I43" s="25">
        <v>267</v>
      </c>
      <c r="J43" s="25" t="s">
        <v>71</v>
      </c>
      <c r="K43" s="25">
        <v>36</v>
      </c>
    </row>
    <row r="44" spans="1:11" x14ac:dyDescent="0.25">
      <c r="A44" s="2">
        <v>37</v>
      </c>
      <c r="B44" s="2">
        <v>635</v>
      </c>
      <c r="C44" s="24">
        <v>2.5902777777777775E-2</v>
      </c>
      <c r="D44" s="25" t="s">
        <v>104</v>
      </c>
      <c r="E44" s="19" t="s">
        <v>18</v>
      </c>
      <c r="F44" s="25" t="s">
        <v>19</v>
      </c>
      <c r="G44" s="25" t="s">
        <v>20</v>
      </c>
      <c r="H44" s="25" t="s">
        <v>21</v>
      </c>
      <c r="I44" s="25">
        <v>266</v>
      </c>
      <c r="J44" s="25" t="s">
        <v>517</v>
      </c>
      <c r="K44" s="25">
        <v>37</v>
      </c>
    </row>
    <row r="45" spans="1:11" x14ac:dyDescent="0.25">
      <c r="A45" s="2">
        <v>38</v>
      </c>
      <c r="B45" s="2">
        <v>569</v>
      </c>
      <c r="C45" s="24">
        <v>2.5925925925925925E-2</v>
      </c>
      <c r="D45" s="25" t="s">
        <v>105</v>
      </c>
      <c r="E45" s="19" t="s">
        <v>73</v>
      </c>
      <c r="F45" s="25" t="s">
        <v>74</v>
      </c>
      <c r="G45" s="25" t="s">
        <v>74</v>
      </c>
      <c r="H45" s="25" t="s">
        <v>39</v>
      </c>
      <c r="I45" s="25">
        <v>265</v>
      </c>
      <c r="J45" s="25" t="s">
        <v>46</v>
      </c>
      <c r="K45" s="25">
        <v>38</v>
      </c>
    </row>
    <row r="46" spans="1:11" x14ac:dyDescent="0.25">
      <c r="A46" s="2">
        <v>39</v>
      </c>
      <c r="B46" s="2">
        <v>431</v>
      </c>
      <c r="C46" s="24">
        <v>2.5960648148148149E-2</v>
      </c>
      <c r="D46" s="25" t="s">
        <v>106</v>
      </c>
      <c r="E46" s="19" t="s">
        <v>24</v>
      </c>
      <c r="F46" s="25" t="s">
        <v>25</v>
      </c>
      <c r="G46" s="25" t="s">
        <v>25</v>
      </c>
      <c r="H46" s="25" t="s">
        <v>107</v>
      </c>
      <c r="I46" s="25">
        <v>264</v>
      </c>
      <c r="J46" s="25" t="s">
        <v>519</v>
      </c>
      <c r="K46" s="25">
        <v>39</v>
      </c>
    </row>
    <row r="47" spans="1:11" x14ac:dyDescent="0.25">
      <c r="A47" s="2">
        <v>40</v>
      </c>
      <c r="B47" s="2">
        <v>93</v>
      </c>
      <c r="C47" s="24">
        <v>2.5983796296296297E-2</v>
      </c>
      <c r="D47" s="25" t="s">
        <v>108</v>
      </c>
      <c r="E47" s="19" t="s">
        <v>91</v>
      </c>
      <c r="F47" s="25" t="s">
        <v>92</v>
      </c>
      <c r="G47" s="25" t="s">
        <v>92</v>
      </c>
      <c r="H47" s="25" t="s">
        <v>26</v>
      </c>
      <c r="I47" s="25">
        <v>263</v>
      </c>
      <c r="J47" s="25" t="s">
        <v>517</v>
      </c>
      <c r="K47" s="25">
        <v>40</v>
      </c>
    </row>
    <row r="48" spans="1:11" x14ac:dyDescent="0.25">
      <c r="A48" s="2">
        <v>41</v>
      </c>
      <c r="B48" s="2">
        <v>495</v>
      </c>
      <c r="C48" s="24">
        <v>2.6041666666666668E-2</v>
      </c>
      <c r="D48" s="25" t="s">
        <v>109</v>
      </c>
      <c r="E48" s="19" t="s">
        <v>24</v>
      </c>
      <c r="F48" s="25" t="s">
        <v>25</v>
      </c>
      <c r="G48" s="25" t="s">
        <v>25</v>
      </c>
      <c r="H48" s="25" t="s">
        <v>21</v>
      </c>
      <c r="I48" s="25">
        <v>262</v>
      </c>
      <c r="J48" s="25" t="s">
        <v>46</v>
      </c>
      <c r="K48" s="25">
        <v>41</v>
      </c>
    </row>
    <row r="49" spans="1:11" x14ac:dyDescent="0.25">
      <c r="A49" s="2">
        <v>42</v>
      </c>
      <c r="B49" s="2">
        <v>524</v>
      </c>
      <c r="C49" s="24">
        <v>2.6342592592592588E-2</v>
      </c>
      <c r="D49" s="25" t="s">
        <v>110</v>
      </c>
      <c r="E49" s="19" t="s">
        <v>29</v>
      </c>
      <c r="F49" s="25" t="s">
        <v>30</v>
      </c>
      <c r="G49" s="25" t="s">
        <v>31</v>
      </c>
      <c r="H49" s="25" t="s">
        <v>26</v>
      </c>
      <c r="I49" s="25">
        <v>261</v>
      </c>
      <c r="J49" s="25" t="s">
        <v>111</v>
      </c>
      <c r="K49" s="25">
        <v>42</v>
      </c>
    </row>
    <row r="50" spans="1:11" x14ac:dyDescent="0.25">
      <c r="A50" s="2">
        <v>43</v>
      </c>
      <c r="B50" s="2">
        <v>86</v>
      </c>
      <c r="C50" s="24">
        <v>2.6365740740740742E-2</v>
      </c>
      <c r="D50" s="25" t="s">
        <v>112</v>
      </c>
      <c r="E50" s="19" t="s">
        <v>91</v>
      </c>
      <c r="F50" s="25" t="s">
        <v>92</v>
      </c>
      <c r="G50" s="25" t="s">
        <v>92</v>
      </c>
      <c r="H50" s="25" t="s">
        <v>70</v>
      </c>
      <c r="I50" s="25">
        <v>260</v>
      </c>
      <c r="J50" s="25" t="s">
        <v>113</v>
      </c>
      <c r="K50" s="25">
        <v>43</v>
      </c>
    </row>
    <row r="51" spans="1:11" x14ac:dyDescent="0.25">
      <c r="A51" s="2">
        <v>44</v>
      </c>
      <c r="B51" s="2">
        <v>464</v>
      </c>
      <c r="C51" s="24">
        <v>2.6527777777777779E-2</v>
      </c>
      <c r="D51" s="25" t="s">
        <v>114</v>
      </c>
      <c r="E51" s="19" t="s">
        <v>24</v>
      </c>
      <c r="F51" s="25" t="s">
        <v>25</v>
      </c>
      <c r="G51" s="25" t="s">
        <v>25</v>
      </c>
      <c r="H51" s="25" t="s">
        <v>39</v>
      </c>
      <c r="I51" s="25">
        <v>259</v>
      </c>
      <c r="J51" s="25" t="s">
        <v>89</v>
      </c>
      <c r="K51" s="25">
        <v>44</v>
      </c>
    </row>
    <row r="52" spans="1:11" x14ac:dyDescent="0.25">
      <c r="A52" s="2">
        <v>45</v>
      </c>
      <c r="B52" s="2">
        <v>402</v>
      </c>
      <c r="C52" s="24">
        <v>2.6574074074074073E-2</v>
      </c>
      <c r="D52" s="25" t="s">
        <v>115</v>
      </c>
      <c r="E52" s="19" t="s">
        <v>53</v>
      </c>
      <c r="F52" s="25" t="s">
        <v>54</v>
      </c>
      <c r="G52" s="25" t="s">
        <v>54</v>
      </c>
      <c r="H52" s="25" t="s">
        <v>21</v>
      </c>
      <c r="I52" s="25">
        <v>258</v>
      </c>
      <c r="J52" s="25" t="s">
        <v>46</v>
      </c>
      <c r="K52" s="25">
        <v>45</v>
      </c>
    </row>
    <row r="53" spans="1:11" x14ac:dyDescent="0.25">
      <c r="A53" s="2">
        <v>46</v>
      </c>
      <c r="B53" s="2">
        <v>424</v>
      </c>
      <c r="C53" s="24">
        <v>2.659722222222222E-2</v>
      </c>
      <c r="D53" s="25" t="s">
        <v>116</v>
      </c>
      <c r="E53" s="19" t="s">
        <v>24</v>
      </c>
      <c r="F53" s="25" t="s">
        <v>25</v>
      </c>
      <c r="G53" s="25" t="s">
        <v>25</v>
      </c>
      <c r="H53" s="25" t="s">
        <v>70</v>
      </c>
      <c r="I53" s="25">
        <v>257</v>
      </c>
      <c r="J53" s="25" t="s">
        <v>113</v>
      </c>
      <c r="K53" s="25">
        <v>46</v>
      </c>
    </row>
    <row r="54" spans="1:11" x14ac:dyDescent="0.25">
      <c r="A54" s="2">
        <v>47</v>
      </c>
      <c r="B54" s="2">
        <v>736</v>
      </c>
      <c r="C54" s="24">
        <v>2.6631944444444444E-2</v>
      </c>
      <c r="D54" s="25" t="s">
        <v>117</v>
      </c>
      <c r="E54" s="19">
        <v>0</v>
      </c>
      <c r="F54" s="25" t="s">
        <v>118</v>
      </c>
      <c r="G54" s="25" t="s">
        <v>118</v>
      </c>
      <c r="H54" s="25" t="s">
        <v>107</v>
      </c>
      <c r="I54" s="25" t="s">
        <v>118</v>
      </c>
      <c r="J54" s="25" t="s">
        <v>118</v>
      </c>
      <c r="K54" s="25" t="s">
        <v>118</v>
      </c>
    </row>
    <row r="55" spans="1:11" x14ac:dyDescent="0.25">
      <c r="A55" s="2">
        <v>48</v>
      </c>
      <c r="B55" s="2">
        <v>540</v>
      </c>
      <c r="C55" s="24">
        <v>2.6689814814814816E-2</v>
      </c>
      <c r="D55" s="25" t="s">
        <v>119</v>
      </c>
      <c r="E55" s="19" t="s">
        <v>29</v>
      </c>
      <c r="F55" s="25" t="s">
        <v>30</v>
      </c>
      <c r="G55" s="25" t="s">
        <v>31</v>
      </c>
      <c r="H55" s="25" t="s">
        <v>26</v>
      </c>
      <c r="I55" s="25">
        <v>256</v>
      </c>
      <c r="J55" s="25" t="s">
        <v>120</v>
      </c>
      <c r="K55" s="25">
        <v>47</v>
      </c>
    </row>
    <row r="56" spans="1:11" x14ac:dyDescent="0.25">
      <c r="A56" s="2">
        <v>49</v>
      </c>
      <c r="B56" s="2">
        <v>434</v>
      </c>
      <c r="C56" s="24">
        <v>2.6724537037037036E-2</v>
      </c>
      <c r="D56" s="25" t="s">
        <v>121</v>
      </c>
      <c r="E56" s="19" t="s">
        <v>24</v>
      </c>
      <c r="F56" s="25" t="s">
        <v>25</v>
      </c>
      <c r="G56" s="25" t="s">
        <v>25</v>
      </c>
      <c r="H56" s="25" t="s">
        <v>39</v>
      </c>
      <c r="I56" s="25">
        <v>255</v>
      </c>
      <c r="J56" s="25" t="s">
        <v>571</v>
      </c>
      <c r="K56" s="25">
        <v>48</v>
      </c>
    </row>
    <row r="57" spans="1:11" x14ac:dyDescent="0.25">
      <c r="A57" s="2">
        <v>50</v>
      </c>
      <c r="B57" s="2">
        <v>645</v>
      </c>
      <c r="C57" s="24">
        <v>2.6724537037037036E-2</v>
      </c>
      <c r="D57" s="25" t="s">
        <v>122</v>
      </c>
      <c r="E57" s="19" t="s">
        <v>18</v>
      </c>
      <c r="F57" s="25" t="s">
        <v>19</v>
      </c>
      <c r="G57" s="25" t="s">
        <v>20</v>
      </c>
      <c r="H57" s="25" t="s">
        <v>21</v>
      </c>
      <c r="I57" s="25">
        <v>254</v>
      </c>
      <c r="J57" s="25" t="s">
        <v>518</v>
      </c>
      <c r="K57" s="25">
        <v>49</v>
      </c>
    </row>
    <row r="58" spans="1:11" x14ac:dyDescent="0.25">
      <c r="A58" s="2">
        <v>51</v>
      </c>
      <c r="B58" s="2">
        <v>63</v>
      </c>
      <c r="C58" s="24">
        <v>2.6770833333333331E-2</v>
      </c>
      <c r="D58" s="25" t="s">
        <v>123</v>
      </c>
      <c r="E58" s="19" t="s">
        <v>34</v>
      </c>
      <c r="F58" s="25" t="s">
        <v>35</v>
      </c>
      <c r="G58" s="25" t="s">
        <v>35</v>
      </c>
      <c r="H58" s="25" t="s">
        <v>124</v>
      </c>
      <c r="I58" s="25">
        <v>198</v>
      </c>
      <c r="J58" s="25" t="s">
        <v>84</v>
      </c>
      <c r="K58" s="25">
        <v>50</v>
      </c>
    </row>
    <row r="59" spans="1:11" x14ac:dyDescent="0.25">
      <c r="A59" s="2">
        <v>52</v>
      </c>
      <c r="B59" s="2">
        <v>211</v>
      </c>
      <c r="C59" s="24">
        <v>2.6793981481481485E-2</v>
      </c>
      <c r="D59" s="25" t="s">
        <v>125</v>
      </c>
      <c r="E59" s="19" t="s">
        <v>64</v>
      </c>
      <c r="F59" s="25" t="s">
        <v>65</v>
      </c>
      <c r="G59" s="25" t="s">
        <v>66</v>
      </c>
      <c r="H59" s="25" t="s">
        <v>21</v>
      </c>
      <c r="I59" s="25">
        <v>253</v>
      </c>
      <c r="J59" s="25" t="s">
        <v>22</v>
      </c>
      <c r="K59" s="25">
        <v>51</v>
      </c>
    </row>
    <row r="60" spans="1:11" x14ac:dyDescent="0.25">
      <c r="A60" s="2">
        <v>53</v>
      </c>
      <c r="B60" s="2">
        <v>580</v>
      </c>
      <c r="C60" s="24">
        <v>2.6932870370370371E-2</v>
      </c>
      <c r="D60" s="25" t="s">
        <v>126</v>
      </c>
      <c r="E60" s="19" t="s">
        <v>73</v>
      </c>
      <c r="F60" s="25" t="s">
        <v>74</v>
      </c>
      <c r="G60" s="25" t="s">
        <v>74</v>
      </c>
      <c r="H60" s="25" t="s">
        <v>21</v>
      </c>
      <c r="I60" s="25">
        <v>252</v>
      </c>
      <c r="J60" s="25" t="s">
        <v>89</v>
      </c>
      <c r="K60" s="25">
        <v>52</v>
      </c>
    </row>
    <row r="61" spans="1:11" x14ac:dyDescent="0.25">
      <c r="A61" s="2">
        <v>54</v>
      </c>
      <c r="B61" s="2">
        <v>88</v>
      </c>
      <c r="C61" s="24">
        <v>2.6967592592592595E-2</v>
      </c>
      <c r="D61" s="25" t="s">
        <v>127</v>
      </c>
      <c r="E61" s="19" t="s">
        <v>91</v>
      </c>
      <c r="F61" s="25" t="s">
        <v>92</v>
      </c>
      <c r="G61" s="25" t="s">
        <v>92</v>
      </c>
      <c r="H61" s="25" t="s">
        <v>83</v>
      </c>
      <c r="I61" s="25">
        <v>197</v>
      </c>
      <c r="J61" s="25" t="s">
        <v>84</v>
      </c>
      <c r="K61" s="25">
        <v>53</v>
      </c>
    </row>
    <row r="62" spans="1:11" x14ac:dyDescent="0.25">
      <c r="A62" s="2">
        <v>55</v>
      </c>
      <c r="B62" s="2">
        <v>140</v>
      </c>
      <c r="C62" s="24">
        <v>2.6967592592592595E-2</v>
      </c>
      <c r="D62" s="25" t="s">
        <v>128</v>
      </c>
      <c r="E62" s="19" t="s">
        <v>86</v>
      </c>
      <c r="F62" s="25" t="s">
        <v>87</v>
      </c>
      <c r="G62" s="25" t="s">
        <v>87</v>
      </c>
      <c r="H62" s="25" t="s">
        <v>39</v>
      </c>
      <c r="I62" s="25">
        <v>251</v>
      </c>
      <c r="J62" s="25" t="s">
        <v>89</v>
      </c>
      <c r="K62" s="25">
        <v>54</v>
      </c>
    </row>
    <row r="63" spans="1:11" x14ac:dyDescent="0.25">
      <c r="A63" s="2">
        <v>56</v>
      </c>
      <c r="B63" s="2">
        <v>717</v>
      </c>
      <c r="C63" s="24">
        <v>2.7071759259259257E-2</v>
      </c>
      <c r="D63" s="25" t="s">
        <v>129</v>
      </c>
      <c r="E63" s="19" t="s">
        <v>49</v>
      </c>
      <c r="F63" s="25" t="s">
        <v>50</v>
      </c>
      <c r="G63" s="25" t="s">
        <v>51</v>
      </c>
      <c r="H63" s="25" t="s">
        <v>32</v>
      </c>
      <c r="I63" s="25">
        <v>250</v>
      </c>
      <c r="J63" s="25" t="s">
        <v>518</v>
      </c>
      <c r="K63" s="25">
        <v>55</v>
      </c>
    </row>
    <row r="64" spans="1:11" x14ac:dyDescent="0.25">
      <c r="A64" s="2">
        <v>57</v>
      </c>
      <c r="B64" s="2">
        <v>70</v>
      </c>
      <c r="C64" s="24">
        <v>2.7129629629629632E-2</v>
      </c>
      <c r="D64" s="25" t="s">
        <v>130</v>
      </c>
      <c r="E64" s="19" t="s">
        <v>34</v>
      </c>
      <c r="F64" s="25" t="s">
        <v>35</v>
      </c>
      <c r="G64" s="25" t="s">
        <v>35</v>
      </c>
      <c r="H64" s="25" t="s">
        <v>93</v>
      </c>
      <c r="I64" s="25">
        <v>249</v>
      </c>
      <c r="J64" s="25" t="s">
        <v>113</v>
      </c>
      <c r="K64" s="25">
        <v>56</v>
      </c>
    </row>
    <row r="65" spans="1:11" x14ac:dyDescent="0.25">
      <c r="A65" s="2">
        <v>58</v>
      </c>
      <c r="B65" s="2">
        <v>510</v>
      </c>
      <c r="C65" s="24">
        <v>2.71875E-2</v>
      </c>
      <c r="D65" s="25" t="s">
        <v>131</v>
      </c>
      <c r="E65" s="19" t="s">
        <v>29</v>
      </c>
      <c r="F65" s="25" t="s">
        <v>30</v>
      </c>
      <c r="G65" s="25" t="s">
        <v>31</v>
      </c>
      <c r="H65" s="25" t="s">
        <v>21</v>
      </c>
      <c r="I65" s="25">
        <v>248</v>
      </c>
      <c r="J65" s="25" t="s">
        <v>89</v>
      </c>
      <c r="K65" s="25">
        <v>57</v>
      </c>
    </row>
    <row r="66" spans="1:11" x14ac:dyDescent="0.25">
      <c r="A66" s="2">
        <v>59</v>
      </c>
      <c r="B66" s="2">
        <v>734</v>
      </c>
      <c r="C66" s="24">
        <v>2.71875E-2</v>
      </c>
      <c r="D66" s="25" t="s">
        <v>132</v>
      </c>
      <c r="E66" s="19" t="s">
        <v>133</v>
      </c>
      <c r="F66" s="25" t="s">
        <v>134</v>
      </c>
      <c r="G66" s="25" t="s">
        <v>51</v>
      </c>
      <c r="H66" s="25" t="s">
        <v>39</v>
      </c>
      <c r="I66" s="25">
        <v>247</v>
      </c>
      <c r="J66" s="25" t="s">
        <v>22</v>
      </c>
      <c r="K66" s="25">
        <v>58</v>
      </c>
    </row>
    <row r="67" spans="1:11" x14ac:dyDescent="0.25">
      <c r="A67" s="2">
        <v>60</v>
      </c>
      <c r="B67" s="2">
        <v>120</v>
      </c>
      <c r="C67" s="24">
        <v>2.7303240740740743E-2</v>
      </c>
      <c r="D67" s="25" t="s">
        <v>135</v>
      </c>
      <c r="E67" s="19" t="s">
        <v>136</v>
      </c>
      <c r="F67" s="25" t="s">
        <v>137</v>
      </c>
      <c r="G67" s="25" t="s">
        <v>59</v>
      </c>
      <c r="H67" s="25" t="s">
        <v>138</v>
      </c>
      <c r="I67" s="25">
        <v>196</v>
      </c>
      <c r="J67" s="25" t="s">
        <v>544</v>
      </c>
      <c r="K67" s="25">
        <v>59</v>
      </c>
    </row>
    <row r="68" spans="1:11" x14ac:dyDescent="0.25">
      <c r="A68" s="2">
        <v>61</v>
      </c>
      <c r="B68" s="2">
        <v>590</v>
      </c>
      <c r="C68" s="24">
        <v>2.7314814814814816E-2</v>
      </c>
      <c r="D68" s="25" t="s">
        <v>139</v>
      </c>
      <c r="E68" s="19" t="s">
        <v>73</v>
      </c>
      <c r="F68" s="25" t="s">
        <v>74</v>
      </c>
      <c r="G68" s="25" t="s">
        <v>74</v>
      </c>
      <c r="H68" s="25" t="s">
        <v>83</v>
      </c>
      <c r="I68" s="25">
        <v>195</v>
      </c>
      <c r="J68" s="25" t="s">
        <v>84</v>
      </c>
      <c r="K68" s="25">
        <v>60</v>
      </c>
    </row>
    <row r="69" spans="1:11" x14ac:dyDescent="0.25">
      <c r="A69" s="2">
        <v>62</v>
      </c>
      <c r="B69" s="2">
        <v>545</v>
      </c>
      <c r="C69" s="24">
        <v>2.736111111111111E-2</v>
      </c>
      <c r="D69" s="25" t="s">
        <v>140</v>
      </c>
      <c r="E69" s="19" t="s">
        <v>29</v>
      </c>
      <c r="F69" s="25" t="s">
        <v>30</v>
      </c>
      <c r="G69" s="25" t="s">
        <v>31</v>
      </c>
      <c r="H69" s="25" t="s">
        <v>83</v>
      </c>
      <c r="I69" s="25">
        <v>194</v>
      </c>
      <c r="J69" s="25" t="s">
        <v>84</v>
      </c>
      <c r="K69" s="25">
        <v>61</v>
      </c>
    </row>
    <row r="70" spans="1:11" x14ac:dyDescent="0.25">
      <c r="A70" s="2">
        <v>63</v>
      </c>
      <c r="B70" s="2">
        <v>509</v>
      </c>
      <c r="C70" s="24">
        <v>2.7372685185185184E-2</v>
      </c>
      <c r="D70" s="25" t="s">
        <v>141</v>
      </c>
      <c r="E70" s="19" t="s">
        <v>29</v>
      </c>
      <c r="F70" s="25" t="s">
        <v>30</v>
      </c>
      <c r="G70" s="25" t="s">
        <v>31</v>
      </c>
      <c r="H70" s="25" t="s">
        <v>142</v>
      </c>
      <c r="I70" s="25">
        <v>193</v>
      </c>
      <c r="J70" s="25" t="s">
        <v>143</v>
      </c>
      <c r="K70" s="25">
        <v>62</v>
      </c>
    </row>
    <row r="71" spans="1:11" x14ac:dyDescent="0.25">
      <c r="A71" s="2">
        <v>64</v>
      </c>
      <c r="B71" s="2">
        <v>654</v>
      </c>
      <c r="C71" s="24">
        <v>2.7395833333333338E-2</v>
      </c>
      <c r="D71" s="25" t="s">
        <v>144</v>
      </c>
      <c r="E71" s="19" t="s">
        <v>145</v>
      </c>
      <c r="F71" s="25" t="s">
        <v>146</v>
      </c>
      <c r="G71" s="25" t="s">
        <v>20</v>
      </c>
      <c r="H71" s="25" t="s">
        <v>93</v>
      </c>
      <c r="I71" s="25">
        <v>246</v>
      </c>
      <c r="J71" s="25" t="s">
        <v>71</v>
      </c>
      <c r="K71" s="25">
        <v>63</v>
      </c>
    </row>
    <row r="72" spans="1:11" x14ac:dyDescent="0.25">
      <c r="A72" s="2">
        <v>65</v>
      </c>
      <c r="B72" s="2">
        <v>541</v>
      </c>
      <c r="C72" s="24">
        <v>2.7488425925925927E-2</v>
      </c>
      <c r="D72" s="25" t="s">
        <v>147</v>
      </c>
      <c r="E72" s="19" t="s">
        <v>29</v>
      </c>
      <c r="F72" s="25" t="s">
        <v>30</v>
      </c>
      <c r="G72" s="25" t="s">
        <v>31</v>
      </c>
      <c r="H72" s="25" t="s">
        <v>26</v>
      </c>
      <c r="I72" s="25">
        <v>245</v>
      </c>
      <c r="J72" s="25" t="s">
        <v>148</v>
      </c>
      <c r="K72" s="25">
        <v>64</v>
      </c>
    </row>
    <row r="73" spans="1:11" x14ac:dyDescent="0.25">
      <c r="A73" s="2">
        <v>66</v>
      </c>
      <c r="B73" s="2">
        <v>630</v>
      </c>
      <c r="C73" s="24">
        <v>2.7569444444444448E-2</v>
      </c>
      <c r="D73" s="25" t="s">
        <v>149</v>
      </c>
      <c r="E73" s="19" t="s">
        <v>18</v>
      </c>
      <c r="F73" s="25" t="s">
        <v>19</v>
      </c>
      <c r="G73" s="25" t="s">
        <v>20</v>
      </c>
      <c r="H73" s="25" t="s">
        <v>70</v>
      </c>
      <c r="I73" s="25">
        <v>244</v>
      </c>
      <c r="J73" s="25" t="s">
        <v>113</v>
      </c>
      <c r="K73" s="25">
        <v>65</v>
      </c>
    </row>
    <row r="74" spans="1:11" x14ac:dyDescent="0.25">
      <c r="A74" s="2">
        <v>67</v>
      </c>
      <c r="B74" s="2">
        <v>725</v>
      </c>
      <c r="C74" s="24">
        <v>2.7592592592592596E-2</v>
      </c>
      <c r="D74" s="25" t="s">
        <v>150</v>
      </c>
      <c r="E74" s="19" t="s">
        <v>145</v>
      </c>
      <c r="F74" s="25" t="s">
        <v>146</v>
      </c>
      <c r="G74" s="25" t="s">
        <v>20</v>
      </c>
      <c r="H74" s="25" t="s">
        <v>151</v>
      </c>
      <c r="I74" s="25">
        <v>243</v>
      </c>
      <c r="J74" s="25" t="s">
        <v>96</v>
      </c>
      <c r="K74" s="25">
        <v>66</v>
      </c>
    </row>
    <row r="75" spans="1:11" x14ac:dyDescent="0.25">
      <c r="A75" s="2">
        <v>68</v>
      </c>
      <c r="B75" s="2">
        <v>417</v>
      </c>
      <c r="C75" s="24">
        <v>2.7615740740740743E-2</v>
      </c>
      <c r="D75" s="25" t="s">
        <v>152</v>
      </c>
      <c r="E75" s="19" t="s">
        <v>24</v>
      </c>
      <c r="F75" s="25" t="s">
        <v>25</v>
      </c>
      <c r="G75" s="25" t="s">
        <v>25</v>
      </c>
      <c r="H75" s="25" t="s">
        <v>70</v>
      </c>
      <c r="I75" s="25">
        <v>242</v>
      </c>
      <c r="J75" s="25" t="s">
        <v>153</v>
      </c>
      <c r="K75" s="25">
        <v>67</v>
      </c>
    </row>
    <row r="76" spans="1:11" x14ac:dyDescent="0.25">
      <c r="A76" s="2">
        <v>69</v>
      </c>
      <c r="B76" s="2">
        <v>543</v>
      </c>
      <c r="C76" s="24">
        <v>2.7650462962962963E-2</v>
      </c>
      <c r="D76" s="25" t="s">
        <v>154</v>
      </c>
      <c r="E76" s="19" t="s">
        <v>29</v>
      </c>
      <c r="F76" s="25" t="s">
        <v>30</v>
      </c>
      <c r="G76" s="25" t="s">
        <v>31</v>
      </c>
      <c r="H76" s="25" t="s">
        <v>32</v>
      </c>
      <c r="I76" s="25">
        <v>241</v>
      </c>
      <c r="J76" s="25" t="s">
        <v>155</v>
      </c>
      <c r="K76" s="25">
        <v>68</v>
      </c>
    </row>
    <row r="77" spans="1:11" x14ac:dyDescent="0.25">
      <c r="A77" s="2">
        <v>70</v>
      </c>
      <c r="B77" s="2">
        <v>388</v>
      </c>
      <c r="C77" s="24">
        <v>2.7685185185185188E-2</v>
      </c>
      <c r="D77" s="25" t="s">
        <v>156</v>
      </c>
      <c r="E77" s="19" t="s">
        <v>157</v>
      </c>
      <c r="F77" s="25" t="s">
        <v>158</v>
      </c>
      <c r="G77" s="25" t="s">
        <v>158</v>
      </c>
      <c r="H77" s="25" t="s">
        <v>21</v>
      </c>
      <c r="I77" s="25">
        <v>240</v>
      </c>
      <c r="J77" s="25" t="s">
        <v>22</v>
      </c>
      <c r="K77" s="25">
        <v>69</v>
      </c>
    </row>
    <row r="78" spans="1:11" x14ac:dyDescent="0.25">
      <c r="A78" s="2">
        <v>71</v>
      </c>
      <c r="B78" s="2">
        <v>532</v>
      </c>
      <c r="C78" s="24">
        <v>2.7789351851851853E-2</v>
      </c>
      <c r="D78" s="25" t="s">
        <v>159</v>
      </c>
      <c r="E78" s="19" t="s">
        <v>29</v>
      </c>
      <c r="F78" s="25" t="s">
        <v>30</v>
      </c>
      <c r="G78" s="25" t="s">
        <v>31</v>
      </c>
      <c r="H78" s="25" t="s">
        <v>160</v>
      </c>
      <c r="I78" s="25">
        <v>192</v>
      </c>
      <c r="J78" s="25" t="s">
        <v>544</v>
      </c>
      <c r="K78" s="25">
        <v>70</v>
      </c>
    </row>
    <row r="79" spans="1:11" x14ac:dyDescent="0.25">
      <c r="A79" s="2">
        <v>72</v>
      </c>
      <c r="B79" s="2">
        <v>456</v>
      </c>
      <c r="C79" s="24">
        <v>2.78125E-2</v>
      </c>
      <c r="D79" s="25" t="s">
        <v>161</v>
      </c>
      <c r="E79" s="19" t="s">
        <v>24</v>
      </c>
      <c r="F79" s="25" t="s">
        <v>25</v>
      </c>
      <c r="G79" s="25" t="s">
        <v>25</v>
      </c>
      <c r="H79" s="25" t="s">
        <v>124</v>
      </c>
      <c r="I79" s="25">
        <v>191</v>
      </c>
      <c r="J79" s="25" t="s">
        <v>84</v>
      </c>
      <c r="K79" s="25">
        <v>71</v>
      </c>
    </row>
    <row r="80" spans="1:11" x14ac:dyDescent="0.25">
      <c r="A80" s="2">
        <v>73</v>
      </c>
      <c r="B80" s="2">
        <v>489</v>
      </c>
      <c r="C80" s="24">
        <v>2.7870370370370368E-2</v>
      </c>
      <c r="D80" s="25" t="s">
        <v>162</v>
      </c>
      <c r="E80" s="19" t="s">
        <v>24</v>
      </c>
      <c r="F80" s="25" t="s">
        <v>25</v>
      </c>
      <c r="G80" s="25" t="s">
        <v>25</v>
      </c>
      <c r="H80" s="25" t="s">
        <v>32</v>
      </c>
      <c r="I80" s="25">
        <v>239</v>
      </c>
      <c r="J80" s="25" t="s">
        <v>76</v>
      </c>
      <c r="K80" s="25">
        <v>72</v>
      </c>
    </row>
    <row r="81" spans="1:11" x14ac:dyDescent="0.25">
      <c r="A81" s="2">
        <v>74</v>
      </c>
      <c r="B81" s="2">
        <v>576</v>
      </c>
      <c r="C81" s="24">
        <v>2.7905092592592592E-2</v>
      </c>
      <c r="D81" s="25" t="s">
        <v>163</v>
      </c>
      <c r="E81" s="19" t="s">
        <v>73</v>
      </c>
      <c r="F81" s="25" t="s">
        <v>74</v>
      </c>
      <c r="G81" s="25" t="s">
        <v>74</v>
      </c>
      <c r="H81" s="25" t="s">
        <v>124</v>
      </c>
      <c r="I81" s="25">
        <v>190</v>
      </c>
      <c r="J81" s="25" t="s">
        <v>164</v>
      </c>
      <c r="K81" s="25">
        <v>73</v>
      </c>
    </row>
    <row r="82" spans="1:11" x14ac:dyDescent="0.25">
      <c r="A82" s="2">
        <v>75</v>
      </c>
      <c r="B82" s="2">
        <v>159</v>
      </c>
      <c r="C82" s="24">
        <v>2.7962962962962964E-2</v>
      </c>
      <c r="D82" s="25" t="s">
        <v>165</v>
      </c>
      <c r="E82" s="19" t="s">
        <v>166</v>
      </c>
      <c r="F82" s="25" t="s">
        <v>167</v>
      </c>
      <c r="G82" s="25" t="s">
        <v>167</v>
      </c>
      <c r="H82" s="25" t="s">
        <v>26</v>
      </c>
      <c r="I82" s="25">
        <v>238</v>
      </c>
      <c r="J82" s="25" t="s">
        <v>517</v>
      </c>
      <c r="K82" s="25">
        <v>74</v>
      </c>
    </row>
    <row r="83" spans="1:11" x14ac:dyDescent="0.25">
      <c r="A83" s="2">
        <v>76</v>
      </c>
      <c r="B83" s="2">
        <v>416</v>
      </c>
      <c r="C83" s="24">
        <v>2.8020833333333332E-2</v>
      </c>
      <c r="D83" s="25" t="s">
        <v>168</v>
      </c>
      <c r="E83" s="19" t="s">
        <v>24</v>
      </c>
      <c r="F83" s="25" t="s">
        <v>25</v>
      </c>
      <c r="G83" s="25" t="s">
        <v>25</v>
      </c>
      <c r="H83" s="25" t="s">
        <v>160</v>
      </c>
      <c r="I83" s="25">
        <v>189</v>
      </c>
      <c r="J83" s="25" t="s">
        <v>544</v>
      </c>
      <c r="K83" s="25">
        <v>75</v>
      </c>
    </row>
    <row r="84" spans="1:11" x14ac:dyDescent="0.25">
      <c r="A84" s="2">
        <v>77</v>
      </c>
      <c r="B84" s="2">
        <v>327</v>
      </c>
      <c r="C84" s="24">
        <v>2.8055555555555556E-2</v>
      </c>
      <c r="D84" s="25" t="s">
        <v>169</v>
      </c>
      <c r="E84" s="19" t="s">
        <v>43</v>
      </c>
      <c r="F84" s="25" t="s">
        <v>44</v>
      </c>
      <c r="G84" s="25" t="s">
        <v>44</v>
      </c>
      <c r="H84" s="25" t="s">
        <v>70</v>
      </c>
      <c r="I84" s="25">
        <v>237</v>
      </c>
      <c r="J84" s="25" t="s">
        <v>71</v>
      </c>
      <c r="K84" s="25">
        <v>76</v>
      </c>
    </row>
    <row r="85" spans="1:11" x14ac:dyDescent="0.25">
      <c r="A85" s="2">
        <v>78</v>
      </c>
      <c r="B85" s="2">
        <v>145</v>
      </c>
      <c r="C85" s="24">
        <v>2.8148148148148148E-2</v>
      </c>
      <c r="D85" s="25" t="s">
        <v>170</v>
      </c>
      <c r="E85" s="19" t="s">
        <v>86</v>
      </c>
      <c r="F85" s="25" t="s">
        <v>87</v>
      </c>
      <c r="G85" s="25" t="s">
        <v>87</v>
      </c>
      <c r="H85" s="25" t="s">
        <v>171</v>
      </c>
      <c r="I85" s="25">
        <v>188</v>
      </c>
      <c r="J85" s="25" t="s">
        <v>172</v>
      </c>
      <c r="K85" s="25">
        <v>77</v>
      </c>
    </row>
    <row r="86" spans="1:11" x14ac:dyDescent="0.25">
      <c r="A86" s="2">
        <v>79</v>
      </c>
      <c r="B86" s="2">
        <v>438</v>
      </c>
      <c r="C86" s="24">
        <v>2.8182870370370372E-2</v>
      </c>
      <c r="D86" s="25" t="s">
        <v>173</v>
      </c>
      <c r="E86" s="19" t="s">
        <v>24</v>
      </c>
      <c r="F86" s="25" t="s">
        <v>25</v>
      </c>
      <c r="G86" s="25" t="s">
        <v>25</v>
      </c>
      <c r="H86" s="25" t="s">
        <v>21</v>
      </c>
      <c r="I86" s="25">
        <v>236</v>
      </c>
      <c r="J86" s="25" t="s">
        <v>111</v>
      </c>
      <c r="K86" s="25">
        <v>78</v>
      </c>
    </row>
    <row r="87" spans="1:11" x14ac:dyDescent="0.25">
      <c r="A87" s="2">
        <v>80</v>
      </c>
      <c r="B87" s="2">
        <v>631</v>
      </c>
      <c r="C87" s="24">
        <v>2.8310185185185185E-2</v>
      </c>
      <c r="D87" s="25" t="s">
        <v>174</v>
      </c>
      <c r="E87" s="19" t="s">
        <v>18</v>
      </c>
      <c r="F87" s="25" t="s">
        <v>19</v>
      </c>
      <c r="G87" s="25" t="s">
        <v>20</v>
      </c>
      <c r="H87" s="25" t="s">
        <v>124</v>
      </c>
      <c r="I87" s="25">
        <v>187</v>
      </c>
      <c r="J87" s="25" t="s">
        <v>164</v>
      </c>
      <c r="K87" s="25">
        <v>79</v>
      </c>
    </row>
    <row r="88" spans="1:11" x14ac:dyDescent="0.25">
      <c r="A88" s="2">
        <v>81</v>
      </c>
      <c r="B88" s="2">
        <v>552</v>
      </c>
      <c r="C88" s="24">
        <v>2.8344907407407412E-2</v>
      </c>
      <c r="D88" s="25" t="s">
        <v>175</v>
      </c>
      <c r="E88" s="19" t="s">
        <v>29</v>
      </c>
      <c r="F88" s="25" t="s">
        <v>30</v>
      </c>
      <c r="G88" s="25" t="s">
        <v>31</v>
      </c>
      <c r="H88" s="25" t="s">
        <v>160</v>
      </c>
      <c r="I88" s="25">
        <v>186</v>
      </c>
      <c r="J88" s="25" t="s">
        <v>545</v>
      </c>
      <c r="K88" s="25">
        <v>80</v>
      </c>
    </row>
    <row r="89" spans="1:11" x14ac:dyDescent="0.25">
      <c r="A89" s="2">
        <v>82</v>
      </c>
      <c r="B89" s="2">
        <v>376</v>
      </c>
      <c r="C89" s="24">
        <v>2.8344907407407412E-2</v>
      </c>
      <c r="D89" s="25" t="s">
        <v>177</v>
      </c>
      <c r="E89" s="19" t="s">
        <v>37</v>
      </c>
      <c r="F89" s="25" t="s">
        <v>38</v>
      </c>
      <c r="G89" s="25" t="s">
        <v>38</v>
      </c>
      <c r="H89" s="25" t="s">
        <v>83</v>
      </c>
      <c r="I89" s="25">
        <v>185</v>
      </c>
      <c r="J89" s="25" t="s">
        <v>84</v>
      </c>
      <c r="K89" s="25">
        <v>81</v>
      </c>
    </row>
    <row r="90" spans="1:11" x14ac:dyDescent="0.25">
      <c r="A90" s="2">
        <v>83</v>
      </c>
      <c r="B90" s="2">
        <v>430</v>
      </c>
      <c r="C90" s="24">
        <v>2.8356481481481483E-2</v>
      </c>
      <c r="D90" s="25" t="s">
        <v>178</v>
      </c>
      <c r="E90" s="19" t="s">
        <v>24</v>
      </c>
      <c r="F90" s="25" t="s">
        <v>25</v>
      </c>
      <c r="G90" s="25" t="s">
        <v>25</v>
      </c>
      <c r="H90" s="25" t="s">
        <v>39</v>
      </c>
      <c r="I90" s="25">
        <v>235</v>
      </c>
      <c r="J90" s="25" t="s">
        <v>120</v>
      </c>
      <c r="K90" s="25">
        <v>82</v>
      </c>
    </row>
    <row r="91" spans="1:11" x14ac:dyDescent="0.25">
      <c r="A91" s="2">
        <v>84</v>
      </c>
      <c r="B91" s="2">
        <v>480</v>
      </c>
      <c r="C91" s="24">
        <v>2.8356481481481483E-2</v>
      </c>
      <c r="D91" s="25" t="s">
        <v>179</v>
      </c>
      <c r="E91" s="19" t="s">
        <v>24</v>
      </c>
      <c r="F91" s="25" t="s">
        <v>25</v>
      </c>
      <c r="G91" s="25" t="s">
        <v>25</v>
      </c>
      <c r="H91" s="25" t="s">
        <v>160</v>
      </c>
      <c r="I91" s="25">
        <v>184</v>
      </c>
      <c r="J91" s="25" t="s">
        <v>545</v>
      </c>
      <c r="K91" s="25">
        <v>83</v>
      </c>
    </row>
    <row r="92" spans="1:11" x14ac:dyDescent="0.25">
      <c r="A92" s="2">
        <v>85</v>
      </c>
      <c r="B92" s="2">
        <v>619</v>
      </c>
      <c r="C92" s="24">
        <v>2.837962962962963E-2</v>
      </c>
      <c r="D92" s="25" t="s">
        <v>180</v>
      </c>
      <c r="E92" s="19" t="s">
        <v>73</v>
      </c>
      <c r="F92" s="25" t="s">
        <v>74</v>
      </c>
      <c r="G92" s="25" t="s">
        <v>74</v>
      </c>
      <c r="H92" s="25" t="s">
        <v>124</v>
      </c>
      <c r="I92" s="25">
        <v>183</v>
      </c>
      <c r="J92" s="25" t="s">
        <v>544</v>
      </c>
      <c r="K92" s="25">
        <v>84</v>
      </c>
    </row>
    <row r="93" spans="1:11" x14ac:dyDescent="0.25">
      <c r="A93" s="2">
        <v>86</v>
      </c>
      <c r="B93" s="2">
        <v>623</v>
      </c>
      <c r="C93" s="24">
        <v>2.8425925925925924E-2</v>
      </c>
      <c r="D93" s="25" t="s">
        <v>181</v>
      </c>
      <c r="E93" s="19" t="s">
        <v>18</v>
      </c>
      <c r="F93" s="25" t="s">
        <v>19</v>
      </c>
      <c r="G93" s="25" t="s">
        <v>20</v>
      </c>
      <c r="H93" s="25" t="s">
        <v>95</v>
      </c>
      <c r="I93" s="25">
        <v>234</v>
      </c>
      <c r="J93" s="25" t="s">
        <v>182</v>
      </c>
      <c r="K93" s="25">
        <v>85</v>
      </c>
    </row>
    <row r="94" spans="1:11" x14ac:dyDescent="0.25">
      <c r="A94" s="2">
        <v>87</v>
      </c>
      <c r="B94" s="2">
        <v>676</v>
      </c>
      <c r="C94" s="24">
        <v>2.8437500000000001E-2</v>
      </c>
      <c r="D94" s="25" t="s">
        <v>183</v>
      </c>
      <c r="E94" s="19" t="s">
        <v>145</v>
      </c>
      <c r="F94" s="25" t="s">
        <v>146</v>
      </c>
      <c r="G94" s="25" t="s">
        <v>20</v>
      </c>
      <c r="H94" s="25" t="s">
        <v>95</v>
      </c>
      <c r="I94" s="25">
        <v>233</v>
      </c>
      <c r="J94" s="25" t="s">
        <v>153</v>
      </c>
      <c r="K94" s="25">
        <v>86</v>
      </c>
    </row>
    <row r="95" spans="1:11" x14ac:dyDescent="0.25">
      <c r="A95" s="2">
        <v>88</v>
      </c>
      <c r="B95" s="2">
        <v>722</v>
      </c>
      <c r="C95" s="24">
        <v>2.8449074074074075E-2</v>
      </c>
      <c r="D95" s="25" t="s">
        <v>184</v>
      </c>
      <c r="E95" s="19" t="s">
        <v>49</v>
      </c>
      <c r="F95" s="25" t="s">
        <v>50</v>
      </c>
      <c r="G95" s="25" t="s">
        <v>51</v>
      </c>
      <c r="H95" s="25" t="s">
        <v>95</v>
      </c>
      <c r="I95" s="25">
        <v>232</v>
      </c>
      <c r="J95" s="25" t="s">
        <v>96</v>
      </c>
      <c r="K95" s="25">
        <v>87</v>
      </c>
    </row>
    <row r="96" spans="1:11" x14ac:dyDescent="0.25">
      <c r="A96" s="2">
        <v>89</v>
      </c>
      <c r="B96" s="2">
        <v>298</v>
      </c>
      <c r="C96" s="24">
        <v>2.8483796296296295E-2</v>
      </c>
      <c r="D96" s="25" t="s">
        <v>185</v>
      </c>
      <c r="E96" s="19" t="s">
        <v>133</v>
      </c>
      <c r="F96" s="25" t="s">
        <v>134</v>
      </c>
      <c r="G96" s="25" t="s">
        <v>51</v>
      </c>
      <c r="H96" s="25" t="s">
        <v>93</v>
      </c>
      <c r="I96" s="25">
        <v>231</v>
      </c>
      <c r="J96" s="25" t="s">
        <v>71</v>
      </c>
      <c r="K96" s="25">
        <v>88</v>
      </c>
    </row>
    <row r="97" spans="1:11" x14ac:dyDescent="0.25">
      <c r="A97" s="2">
        <v>90</v>
      </c>
      <c r="B97" s="2">
        <v>238</v>
      </c>
      <c r="C97" s="24">
        <v>2.8518518518518523E-2</v>
      </c>
      <c r="D97" s="25" t="s">
        <v>186</v>
      </c>
      <c r="E97" s="19" t="s">
        <v>64</v>
      </c>
      <c r="F97" s="25" t="s">
        <v>65</v>
      </c>
      <c r="G97" s="25" t="s">
        <v>66</v>
      </c>
      <c r="H97" s="25" t="s">
        <v>138</v>
      </c>
      <c r="I97" s="25">
        <v>182</v>
      </c>
      <c r="J97" s="25" t="s">
        <v>544</v>
      </c>
      <c r="K97" s="25">
        <v>89</v>
      </c>
    </row>
    <row r="98" spans="1:11" x14ac:dyDescent="0.25">
      <c r="A98" s="2">
        <v>91</v>
      </c>
      <c r="B98" s="2">
        <v>560</v>
      </c>
      <c r="C98" s="24">
        <v>2.8576388888888887E-2</v>
      </c>
      <c r="D98" s="25" t="s">
        <v>187</v>
      </c>
      <c r="E98" s="19" t="s">
        <v>29</v>
      </c>
      <c r="F98" s="25" t="s">
        <v>30</v>
      </c>
      <c r="G98" s="25" t="s">
        <v>31</v>
      </c>
      <c r="H98" s="25" t="s">
        <v>83</v>
      </c>
      <c r="I98" s="25">
        <v>181</v>
      </c>
      <c r="J98" s="25" t="s">
        <v>164</v>
      </c>
      <c r="K98" s="25">
        <v>90</v>
      </c>
    </row>
    <row r="99" spans="1:11" x14ac:dyDescent="0.25">
      <c r="A99" s="2">
        <v>92</v>
      </c>
      <c r="B99" s="2">
        <v>326</v>
      </c>
      <c r="C99" s="24">
        <v>2.8611111111111115E-2</v>
      </c>
      <c r="D99" s="25" t="s">
        <v>188</v>
      </c>
      <c r="E99" s="19" t="s">
        <v>43</v>
      </c>
      <c r="F99" s="25" t="s">
        <v>44</v>
      </c>
      <c r="G99" s="25" t="s">
        <v>44</v>
      </c>
      <c r="H99" s="25" t="s">
        <v>107</v>
      </c>
      <c r="I99" s="25">
        <v>230</v>
      </c>
      <c r="J99" s="25" t="s">
        <v>517</v>
      </c>
      <c r="K99" s="25">
        <v>91</v>
      </c>
    </row>
    <row r="100" spans="1:11" x14ac:dyDescent="0.25">
      <c r="A100" s="2">
        <v>93</v>
      </c>
      <c r="B100" s="2">
        <v>397</v>
      </c>
      <c r="C100" s="24">
        <v>2.8657407407407406E-2</v>
      </c>
      <c r="D100" s="25" t="s">
        <v>189</v>
      </c>
      <c r="E100" s="19" t="s">
        <v>53</v>
      </c>
      <c r="F100" s="25" t="s">
        <v>54</v>
      </c>
      <c r="G100" s="25" t="s">
        <v>54</v>
      </c>
      <c r="H100" s="25" t="s">
        <v>26</v>
      </c>
      <c r="I100" s="25">
        <v>229</v>
      </c>
      <c r="J100" s="25" t="s">
        <v>518</v>
      </c>
      <c r="K100" s="25">
        <v>92</v>
      </c>
    </row>
    <row r="101" spans="1:11" x14ac:dyDescent="0.25">
      <c r="A101" s="2">
        <v>94</v>
      </c>
      <c r="B101" s="2">
        <v>577</v>
      </c>
      <c r="C101" s="24">
        <v>2.8680555555555553E-2</v>
      </c>
      <c r="D101" s="25" t="s">
        <v>190</v>
      </c>
      <c r="E101" s="19" t="s">
        <v>73</v>
      </c>
      <c r="F101" s="25" t="s">
        <v>74</v>
      </c>
      <c r="G101" s="25" t="s">
        <v>74</v>
      </c>
      <c r="H101" s="25" t="s">
        <v>21</v>
      </c>
      <c r="I101" s="25">
        <v>228</v>
      </c>
      <c r="J101" s="25" t="s">
        <v>517</v>
      </c>
      <c r="K101" s="25">
        <v>93</v>
      </c>
    </row>
    <row r="102" spans="1:11" x14ac:dyDescent="0.25">
      <c r="A102" s="2">
        <v>95</v>
      </c>
      <c r="B102" s="2">
        <v>741</v>
      </c>
      <c r="C102" s="24">
        <v>2.8680555555555553E-2</v>
      </c>
      <c r="D102" s="25" t="s">
        <v>191</v>
      </c>
      <c r="E102" s="19" t="s">
        <v>192</v>
      </c>
      <c r="F102" s="25" t="s">
        <v>193</v>
      </c>
      <c r="G102" s="25" t="s">
        <v>193</v>
      </c>
      <c r="H102" s="25" t="s">
        <v>39</v>
      </c>
      <c r="I102" s="25">
        <v>227</v>
      </c>
      <c r="J102" s="25" t="s">
        <v>22</v>
      </c>
      <c r="K102" s="25">
        <v>94</v>
      </c>
    </row>
    <row r="103" spans="1:11" x14ac:dyDescent="0.25">
      <c r="A103" s="2">
        <v>96</v>
      </c>
      <c r="B103" s="2">
        <v>521</v>
      </c>
      <c r="C103" s="24">
        <v>2.8692129629629633E-2</v>
      </c>
      <c r="D103" s="25" t="s">
        <v>194</v>
      </c>
      <c r="E103" s="19" t="s">
        <v>29</v>
      </c>
      <c r="F103" s="25" t="s">
        <v>30</v>
      </c>
      <c r="G103" s="25" t="s">
        <v>31</v>
      </c>
      <c r="H103" s="25" t="s">
        <v>26</v>
      </c>
      <c r="I103" s="25">
        <v>226</v>
      </c>
      <c r="J103" s="25" t="s">
        <v>195</v>
      </c>
      <c r="K103" s="25">
        <v>95</v>
      </c>
    </row>
    <row r="104" spans="1:11" x14ac:dyDescent="0.25">
      <c r="A104" s="2">
        <v>97</v>
      </c>
      <c r="B104" s="2">
        <v>743</v>
      </c>
      <c r="C104" s="24">
        <v>2.8726851851851851E-2</v>
      </c>
      <c r="D104" s="25" t="s">
        <v>196</v>
      </c>
      <c r="E104" s="19" t="s">
        <v>166</v>
      </c>
      <c r="F104" s="25" t="s">
        <v>167</v>
      </c>
      <c r="G104" s="25" t="s">
        <v>167</v>
      </c>
      <c r="H104" s="25" t="s">
        <v>70</v>
      </c>
      <c r="I104" s="25">
        <v>225</v>
      </c>
      <c r="J104" s="25" t="s">
        <v>71</v>
      </c>
      <c r="K104" s="25">
        <v>96</v>
      </c>
    </row>
    <row r="105" spans="1:11" x14ac:dyDescent="0.25">
      <c r="A105" s="2">
        <v>98</v>
      </c>
      <c r="B105" s="2">
        <v>67</v>
      </c>
      <c r="C105" s="24">
        <v>2.8738425925925928E-2</v>
      </c>
      <c r="D105" s="25" t="s">
        <v>197</v>
      </c>
      <c r="E105" s="19" t="s">
        <v>34</v>
      </c>
      <c r="F105" s="25" t="s">
        <v>35</v>
      </c>
      <c r="G105" s="25" t="s">
        <v>35</v>
      </c>
      <c r="H105" s="25" t="s">
        <v>138</v>
      </c>
      <c r="I105" s="25">
        <v>180</v>
      </c>
      <c r="J105" s="25" t="s">
        <v>544</v>
      </c>
      <c r="K105" s="25">
        <v>97</v>
      </c>
    </row>
    <row r="106" spans="1:11" x14ac:dyDescent="0.25">
      <c r="A106" s="2">
        <v>99</v>
      </c>
      <c r="B106" s="2">
        <v>474</v>
      </c>
      <c r="C106" s="24">
        <v>2.8784722222222225E-2</v>
      </c>
      <c r="D106" s="25" t="s">
        <v>198</v>
      </c>
      <c r="E106" s="19" t="s">
        <v>24</v>
      </c>
      <c r="F106" s="25" t="s">
        <v>25</v>
      </c>
      <c r="G106" s="25" t="s">
        <v>25</v>
      </c>
      <c r="H106" s="25" t="s">
        <v>83</v>
      </c>
      <c r="I106" s="25">
        <v>179</v>
      </c>
      <c r="J106" s="25" t="s">
        <v>164</v>
      </c>
      <c r="K106" s="25">
        <v>98</v>
      </c>
    </row>
    <row r="107" spans="1:11" x14ac:dyDescent="0.25">
      <c r="A107" s="2">
        <v>100</v>
      </c>
      <c r="B107" s="2">
        <v>14</v>
      </c>
      <c r="C107" s="24">
        <v>2.8796296296296296E-2</v>
      </c>
      <c r="D107" s="25" t="s">
        <v>199</v>
      </c>
      <c r="E107" s="19" t="s">
        <v>192</v>
      </c>
      <c r="F107" s="25" t="s">
        <v>193</v>
      </c>
      <c r="G107" s="25" t="s">
        <v>193</v>
      </c>
      <c r="H107" s="25" t="s">
        <v>79</v>
      </c>
      <c r="I107" s="25">
        <v>178</v>
      </c>
      <c r="J107" s="25" t="s">
        <v>544</v>
      </c>
      <c r="K107" s="25">
        <v>99</v>
      </c>
    </row>
    <row r="108" spans="1:11" x14ac:dyDescent="0.25">
      <c r="A108" s="2">
        <v>101</v>
      </c>
      <c r="B108" s="2">
        <v>95</v>
      </c>
      <c r="C108" s="24">
        <v>2.8854166666666667E-2</v>
      </c>
      <c r="D108" s="25" t="s">
        <v>200</v>
      </c>
      <c r="E108" s="19" t="s">
        <v>91</v>
      </c>
      <c r="F108" s="25" t="s">
        <v>92</v>
      </c>
      <c r="G108" s="25" t="s">
        <v>92</v>
      </c>
      <c r="H108" s="25" t="s">
        <v>93</v>
      </c>
      <c r="I108" s="25">
        <v>224</v>
      </c>
      <c r="J108" s="25" t="s">
        <v>153</v>
      </c>
      <c r="K108" s="25">
        <v>100</v>
      </c>
    </row>
    <row r="109" spans="1:11" x14ac:dyDescent="0.25">
      <c r="A109" s="2">
        <v>102</v>
      </c>
      <c r="B109" s="2">
        <v>189</v>
      </c>
      <c r="C109" s="24">
        <v>2.8877314814814817E-2</v>
      </c>
      <c r="D109" s="25" t="s">
        <v>201</v>
      </c>
      <c r="E109" s="19" t="s">
        <v>166</v>
      </c>
      <c r="F109" s="25" t="s">
        <v>167</v>
      </c>
      <c r="G109" s="25" t="s">
        <v>167</v>
      </c>
      <c r="H109" s="25" t="s">
        <v>26</v>
      </c>
      <c r="I109" s="25">
        <v>223</v>
      </c>
      <c r="J109" s="25" t="s">
        <v>518</v>
      </c>
      <c r="K109" s="25">
        <v>101</v>
      </c>
    </row>
    <row r="110" spans="1:11" x14ac:dyDescent="0.25">
      <c r="A110" s="2">
        <v>103</v>
      </c>
      <c r="B110" s="2">
        <v>205</v>
      </c>
      <c r="C110" s="24">
        <v>2.8888888888888891E-2</v>
      </c>
      <c r="D110" s="25" t="s">
        <v>202</v>
      </c>
      <c r="E110" s="19" t="s">
        <v>64</v>
      </c>
      <c r="F110" s="25" t="s">
        <v>65</v>
      </c>
      <c r="G110" s="25" t="s">
        <v>66</v>
      </c>
      <c r="H110" s="25" t="s">
        <v>21</v>
      </c>
      <c r="I110" s="25">
        <v>222</v>
      </c>
      <c r="J110" s="25" t="s">
        <v>46</v>
      </c>
      <c r="K110" s="25">
        <v>102</v>
      </c>
    </row>
    <row r="111" spans="1:11" x14ac:dyDescent="0.25">
      <c r="A111" s="2">
        <v>104</v>
      </c>
      <c r="B111" s="2">
        <v>359</v>
      </c>
      <c r="C111" s="24">
        <v>2.8912037037037038E-2</v>
      </c>
      <c r="D111" s="25" t="s">
        <v>203</v>
      </c>
      <c r="E111" s="19" t="s">
        <v>37</v>
      </c>
      <c r="F111" s="25" t="s">
        <v>38</v>
      </c>
      <c r="G111" s="25" t="s">
        <v>38</v>
      </c>
      <c r="H111" s="25" t="s">
        <v>32</v>
      </c>
      <c r="I111" s="25">
        <v>221</v>
      </c>
      <c r="J111" s="25" t="s">
        <v>517</v>
      </c>
      <c r="K111" s="25">
        <v>103</v>
      </c>
    </row>
    <row r="112" spans="1:11" x14ac:dyDescent="0.25">
      <c r="A112" s="2">
        <v>105</v>
      </c>
      <c r="B112" s="2">
        <v>479</v>
      </c>
      <c r="C112" s="24">
        <v>2.9097222222222222E-2</v>
      </c>
      <c r="D112" s="25" t="s">
        <v>204</v>
      </c>
      <c r="E112" s="19" t="s">
        <v>24</v>
      </c>
      <c r="F112" s="25" t="s">
        <v>25</v>
      </c>
      <c r="G112" s="25" t="s">
        <v>25</v>
      </c>
      <c r="H112" s="25" t="s">
        <v>93</v>
      </c>
      <c r="I112" s="25">
        <v>220</v>
      </c>
      <c r="J112" s="25" t="s">
        <v>148</v>
      </c>
      <c r="K112" s="25">
        <v>104</v>
      </c>
    </row>
    <row r="113" spans="1:11" x14ac:dyDescent="0.25">
      <c r="A113" s="2">
        <v>106</v>
      </c>
      <c r="B113" s="2">
        <v>441</v>
      </c>
      <c r="C113" s="24">
        <v>2.9189814814814811E-2</v>
      </c>
      <c r="D113" s="25" t="s">
        <v>205</v>
      </c>
      <c r="E113" s="19" t="s">
        <v>24</v>
      </c>
      <c r="F113" s="25" t="s">
        <v>25</v>
      </c>
      <c r="G113" s="25" t="s">
        <v>25</v>
      </c>
      <c r="H113" s="25" t="s">
        <v>39</v>
      </c>
      <c r="I113" s="25">
        <v>219</v>
      </c>
      <c r="J113" s="25" t="s">
        <v>155</v>
      </c>
      <c r="K113" s="25">
        <v>105</v>
      </c>
    </row>
    <row r="114" spans="1:11" x14ac:dyDescent="0.25">
      <c r="A114" s="2">
        <v>107</v>
      </c>
      <c r="B114" s="2">
        <v>507</v>
      </c>
      <c r="C114" s="24">
        <v>2.9201388888888888E-2</v>
      </c>
      <c r="D114" s="25" t="s">
        <v>206</v>
      </c>
      <c r="E114" s="19" t="s">
        <v>29</v>
      </c>
      <c r="F114" s="25" t="s">
        <v>30</v>
      </c>
      <c r="G114" s="25" t="s">
        <v>31</v>
      </c>
      <c r="H114" s="25" t="s">
        <v>21</v>
      </c>
      <c r="I114" s="25">
        <v>218</v>
      </c>
      <c r="J114" s="25" t="s">
        <v>118</v>
      </c>
      <c r="K114" s="25" t="s">
        <v>118</v>
      </c>
    </row>
    <row r="115" spans="1:11" x14ac:dyDescent="0.25">
      <c r="A115" s="2">
        <v>108</v>
      </c>
      <c r="B115" s="2">
        <v>398</v>
      </c>
      <c r="C115" s="24">
        <v>2.9259259259259259E-2</v>
      </c>
      <c r="D115" s="25" t="s">
        <v>207</v>
      </c>
      <c r="E115" s="19" t="s">
        <v>53</v>
      </c>
      <c r="F115" s="25" t="s">
        <v>54</v>
      </c>
      <c r="G115" s="25" t="s">
        <v>54</v>
      </c>
      <c r="H115" s="25" t="s">
        <v>70</v>
      </c>
      <c r="I115" s="25">
        <v>217</v>
      </c>
      <c r="J115" s="25" t="s">
        <v>71</v>
      </c>
      <c r="K115" s="25">
        <v>106</v>
      </c>
    </row>
    <row r="116" spans="1:11" x14ac:dyDescent="0.25">
      <c r="A116" s="2">
        <v>109</v>
      </c>
      <c r="B116" s="2">
        <v>446</v>
      </c>
      <c r="C116" s="24">
        <v>2.9409722222222223E-2</v>
      </c>
      <c r="D116" s="25" t="s">
        <v>208</v>
      </c>
      <c r="E116" s="19" t="s">
        <v>24</v>
      </c>
      <c r="F116" s="25" t="s">
        <v>25</v>
      </c>
      <c r="G116" s="25" t="s">
        <v>25</v>
      </c>
      <c r="H116" s="25" t="s">
        <v>160</v>
      </c>
      <c r="I116" s="25">
        <v>177</v>
      </c>
      <c r="J116" s="25" t="s">
        <v>209</v>
      </c>
      <c r="K116" s="25">
        <v>107</v>
      </c>
    </row>
    <row r="117" spans="1:11" x14ac:dyDescent="0.25">
      <c r="A117" s="2">
        <v>110</v>
      </c>
      <c r="B117" s="2">
        <v>171</v>
      </c>
      <c r="C117" s="24">
        <v>2.9699074074074072E-2</v>
      </c>
      <c r="D117" s="25" t="s">
        <v>210</v>
      </c>
      <c r="E117" s="19" t="s">
        <v>166</v>
      </c>
      <c r="F117" s="25" t="s">
        <v>167</v>
      </c>
      <c r="G117" s="25" t="s">
        <v>167</v>
      </c>
      <c r="H117" s="25" t="s">
        <v>70</v>
      </c>
      <c r="I117" s="25">
        <v>216</v>
      </c>
      <c r="J117" s="25" t="s">
        <v>113</v>
      </c>
      <c r="K117" s="25">
        <v>108</v>
      </c>
    </row>
    <row r="118" spans="1:11" x14ac:dyDescent="0.25">
      <c r="A118" s="2">
        <v>111</v>
      </c>
      <c r="B118" s="2">
        <v>615</v>
      </c>
      <c r="C118" s="24">
        <v>2.9791666666666664E-2</v>
      </c>
      <c r="D118" s="25" t="s">
        <v>211</v>
      </c>
      <c r="E118" s="19" t="s">
        <v>73</v>
      </c>
      <c r="F118" s="25" t="s">
        <v>74</v>
      </c>
      <c r="G118" s="25" t="s">
        <v>74</v>
      </c>
      <c r="H118" s="25" t="s">
        <v>142</v>
      </c>
      <c r="I118" s="25">
        <v>176</v>
      </c>
      <c r="J118" s="25" t="s">
        <v>143</v>
      </c>
      <c r="K118" s="25">
        <v>109</v>
      </c>
    </row>
    <row r="119" spans="1:11" x14ac:dyDescent="0.25">
      <c r="A119" s="2">
        <v>112</v>
      </c>
      <c r="B119" s="2">
        <v>28</v>
      </c>
      <c r="C119" s="24">
        <v>2.9814814814814811E-2</v>
      </c>
      <c r="D119" s="25" t="s">
        <v>212</v>
      </c>
      <c r="E119" s="19" t="s">
        <v>34</v>
      </c>
      <c r="F119" s="25" t="s">
        <v>35</v>
      </c>
      <c r="G119" s="25" t="s">
        <v>35</v>
      </c>
      <c r="H119" s="25" t="s">
        <v>70</v>
      </c>
      <c r="I119" s="25">
        <v>215</v>
      </c>
      <c r="J119" s="25" t="s">
        <v>153</v>
      </c>
      <c r="K119" s="25">
        <v>110</v>
      </c>
    </row>
    <row r="120" spans="1:11" x14ac:dyDescent="0.25">
      <c r="A120" s="2">
        <v>113</v>
      </c>
      <c r="B120" s="2">
        <v>366</v>
      </c>
      <c r="C120" s="24">
        <v>2.9826388888888892E-2</v>
      </c>
      <c r="D120" s="25" t="s">
        <v>213</v>
      </c>
      <c r="E120" s="19" t="s">
        <v>37</v>
      </c>
      <c r="F120" s="25" t="s">
        <v>38</v>
      </c>
      <c r="G120" s="25" t="s">
        <v>38</v>
      </c>
      <c r="H120" s="25" t="s">
        <v>83</v>
      </c>
      <c r="I120" s="25">
        <v>175</v>
      </c>
      <c r="J120" s="25" t="s">
        <v>164</v>
      </c>
      <c r="K120" s="25">
        <v>111</v>
      </c>
    </row>
    <row r="121" spans="1:11" x14ac:dyDescent="0.25">
      <c r="A121" s="2">
        <v>114</v>
      </c>
      <c r="B121" s="2">
        <v>656</v>
      </c>
      <c r="C121" s="24">
        <v>2.9826388888888892E-2</v>
      </c>
      <c r="D121" s="25" t="s">
        <v>214</v>
      </c>
      <c r="E121" s="19" t="s">
        <v>145</v>
      </c>
      <c r="F121" s="25" t="s">
        <v>146</v>
      </c>
      <c r="G121" s="25" t="s">
        <v>20</v>
      </c>
      <c r="H121" s="25" t="s">
        <v>95</v>
      </c>
      <c r="I121" s="25">
        <v>214</v>
      </c>
      <c r="J121" s="25" t="s">
        <v>519</v>
      </c>
      <c r="K121" s="25">
        <v>112</v>
      </c>
    </row>
    <row r="122" spans="1:11" x14ac:dyDescent="0.25">
      <c r="A122" s="2">
        <v>115</v>
      </c>
      <c r="B122" s="2">
        <v>414</v>
      </c>
      <c r="C122" s="24">
        <v>2.9837962962962965E-2</v>
      </c>
      <c r="D122" s="25" t="s">
        <v>215</v>
      </c>
      <c r="E122" s="19" t="s">
        <v>53</v>
      </c>
      <c r="F122" s="25" t="s">
        <v>54</v>
      </c>
      <c r="G122" s="25" t="s">
        <v>54</v>
      </c>
      <c r="H122" s="25" t="s">
        <v>32</v>
      </c>
      <c r="I122" s="25">
        <v>213</v>
      </c>
      <c r="J122" s="25" t="s">
        <v>519</v>
      </c>
      <c r="K122" s="25">
        <v>113</v>
      </c>
    </row>
    <row r="123" spans="1:11" x14ac:dyDescent="0.25">
      <c r="A123" s="2">
        <v>116</v>
      </c>
      <c r="B123" s="2">
        <v>528</v>
      </c>
      <c r="C123" s="24">
        <v>2.989583333333333E-2</v>
      </c>
      <c r="D123" s="25" t="s">
        <v>216</v>
      </c>
      <c r="E123" s="19" t="s">
        <v>29</v>
      </c>
      <c r="F123" s="25" t="s">
        <v>30</v>
      </c>
      <c r="G123" s="25" t="s">
        <v>31</v>
      </c>
      <c r="H123" s="25" t="s">
        <v>39</v>
      </c>
      <c r="I123" s="25">
        <v>212</v>
      </c>
      <c r="J123" s="25" t="s">
        <v>118</v>
      </c>
      <c r="K123" s="25" t="s">
        <v>118</v>
      </c>
    </row>
    <row r="124" spans="1:11" x14ac:dyDescent="0.25">
      <c r="A124" s="2">
        <v>117</v>
      </c>
      <c r="B124" s="2">
        <v>71</v>
      </c>
      <c r="C124" s="24">
        <v>3.0046296296296297E-2</v>
      </c>
      <c r="D124" s="25" t="s">
        <v>217</v>
      </c>
      <c r="E124" s="19" t="s">
        <v>34</v>
      </c>
      <c r="F124" s="25" t="s">
        <v>35</v>
      </c>
      <c r="G124" s="25" t="s">
        <v>35</v>
      </c>
      <c r="H124" s="25" t="s">
        <v>32</v>
      </c>
      <c r="I124" s="25">
        <v>211</v>
      </c>
      <c r="J124" s="25" t="s">
        <v>518</v>
      </c>
      <c r="K124" s="25">
        <v>114</v>
      </c>
    </row>
    <row r="125" spans="1:11" x14ac:dyDescent="0.25">
      <c r="A125" s="2">
        <v>118</v>
      </c>
      <c r="B125" s="2">
        <v>440</v>
      </c>
      <c r="C125" s="24">
        <v>3.0092592592592591E-2</v>
      </c>
      <c r="D125" s="25" t="s">
        <v>218</v>
      </c>
      <c r="E125" s="19" t="s">
        <v>24</v>
      </c>
      <c r="F125" s="25" t="s">
        <v>25</v>
      </c>
      <c r="G125" s="25" t="s">
        <v>25</v>
      </c>
      <c r="H125" s="25" t="s">
        <v>160</v>
      </c>
      <c r="I125" s="25">
        <v>174</v>
      </c>
      <c r="J125" s="25" t="s">
        <v>219</v>
      </c>
      <c r="K125" s="25">
        <v>115</v>
      </c>
    </row>
    <row r="126" spans="1:11" x14ac:dyDescent="0.25">
      <c r="A126" s="2">
        <v>119</v>
      </c>
      <c r="B126" s="2">
        <v>235</v>
      </c>
      <c r="C126" s="24">
        <v>3.0127314814814815E-2</v>
      </c>
      <c r="D126" s="25" t="s">
        <v>220</v>
      </c>
      <c r="E126" s="19" t="s">
        <v>64</v>
      </c>
      <c r="F126" s="25" t="s">
        <v>65</v>
      </c>
      <c r="G126" s="25" t="s">
        <v>66</v>
      </c>
      <c r="H126" s="25" t="s">
        <v>39</v>
      </c>
      <c r="I126" s="25">
        <v>210</v>
      </c>
      <c r="J126" s="25" t="s">
        <v>89</v>
      </c>
      <c r="K126" s="25">
        <v>116</v>
      </c>
    </row>
    <row r="127" spans="1:11" x14ac:dyDescent="0.25">
      <c r="A127" s="2">
        <v>120</v>
      </c>
      <c r="B127" s="2">
        <v>419</v>
      </c>
      <c r="C127" s="24">
        <v>3.0173611111111113E-2</v>
      </c>
      <c r="D127" s="25" t="s">
        <v>221</v>
      </c>
      <c r="E127" s="19" t="s">
        <v>24</v>
      </c>
      <c r="F127" s="25" t="s">
        <v>25</v>
      </c>
      <c r="G127" s="25" t="s">
        <v>25</v>
      </c>
      <c r="H127" s="25" t="s">
        <v>151</v>
      </c>
      <c r="I127" s="25">
        <v>209</v>
      </c>
      <c r="J127" s="25" t="s">
        <v>96</v>
      </c>
      <c r="K127" s="25">
        <v>117</v>
      </c>
    </row>
    <row r="128" spans="1:11" x14ac:dyDescent="0.25">
      <c r="A128" s="2">
        <v>121</v>
      </c>
      <c r="B128" s="2">
        <v>504</v>
      </c>
      <c r="C128" s="24">
        <v>3.0185185185185186E-2</v>
      </c>
      <c r="D128" s="25" t="s">
        <v>222</v>
      </c>
      <c r="E128" s="19" t="s">
        <v>29</v>
      </c>
      <c r="F128" s="25" t="s">
        <v>30</v>
      </c>
      <c r="G128" s="25" t="s">
        <v>31</v>
      </c>
      <c r="H128" s="25" t="s">
        <v>160</v>
      </c>
      <c r="I128" s="25">
        <v>173</v>
      </c>
      <c r="J128" s="25" t="s">
        <v>209</v>
      </c>
      <c r="K128" s="25">
        <v>118</v>
      </c>
    </row>
    <row r="129" spans="1:11" x14ac:dyDescent="0.25">
      <c r="A129" s="2">
        <v>122</v>
      </c>
      <c r="B129" s="2">
        <v>616</v>
      </c>
      <c r="C129" s="24">
        <v>3.019675925925926E-2</v>
      </c>
      <c r="D129" s="25" t="s">
        <v>223</v>
      </c>
      <c r="E129" s="19" t="s">
        <v>73</v>
      </c>
      <c r="F129" s="25" t="s">
        <v>74</v>
      </c>
      <c r="G129" s="25" t="s">
        <v>74</v>
      </c>
      <c r="H129" s="25" t="s">
        <v>39</v>
      </c>
      <c r="I129" s="25">
        <v>208</v>
      </c>
      <c r="J129" s="25" t="s">
        <v>518</v>
      </c>
      <c r="K129" s="25">
        <v>119</v>
      </c>
    </row>
    <row r="130" spans="1:11" x14ac:dyDescent="0.25">
      <c r="A130" s="2">
        <v>123</v>
      </c>
      <c r="B130" s="2">
        <v>448</v>
      </c>
      <c r="C130" s="24">
        <v>3.0208333333333334E-2</v>
      </c>
      <c r="D130" s="25" t="s">
        <v>224</v>
      </c>
      <c r="E130" s="19" t="s">
        <v>24</v>
      </c>
      <c r="F130" s="25" t="s">
        <v>25</v>
      </c>
      <c r="G130" s="25" t="s">
        <v>25</v>
      </c>
      <c r="H130" s="25" t="s">
        <v>95</v>
      </c>
      <c r="I130" s="25">
        <v>207</v>
      </c>
      <c r="J130" s="25" t="s">
        <v>182</v>
      </c>
      <c r="K130" s="25">
        <v>120</v>
      </c>
    </row>
    <row r="131" spans="1:11" x14ac:dyDescent="0.25">
      <c r="A131" s="2">
        <v>124</v>
      </c>
      <c r="B131" s="2">
        <v>183</v>
      </c>
      <c r="C131" s="24">
        <v>3.0266203703703708E-2</v>
      </c>
      <c r="D131" s="25" t="s">
        <v>225</v>
      </c>
      <c r="E131" s="19" t="s">
        <v>166</v>
      </c>
      <c r="F131" s="25" t="s">
        <v>167</v>
      </c>
      <c r="G131" s="25" t="s">
        <v>167</v>
      </c>
      <c r="H131" s="25" t="s">
        <v>39</v>
      </c>
      <c r="I131" s="25">
        <v>206</v>
      </c>
      <c r="J131" s="25" t="s">
        <v>22</v>
      </c>
      <c r="K131" s="25">
        <v>121</v>
      </c>
    </row>
    <row r="132" spans="1:11" x14ac:dyDescent="0.25">
      <c r="A132" s="2">
        <v>125</v>
      </c>
      <c r="B132" s="2">
        <v>403</v>
      </c>
      <c r="C132" s="24">
        <v>3.037037037037037E-2</v>
      </c>
      <c r="D132" s="25" t="s">
        <v>226</v>
      </c>
      <c r="E132" s="19" t="s">
        <v>53</v>
      </c>
      <c r="F132" s="25" t="s">
        <v>54</v>
      </c>
      <c r="G132" s="25" t="s">
        <v>54</v>
      </c>
      <c r="H132" s="25" t="s">
        <v>39</v>
      </c>
      <c r="I132" s="25">
        <v>205</v>
      </c>
      <c r="J132" s="25" t="s">
        <v>89</v>
      </c>
      <c r="K132" s="25">
        <v>122</v>
      </c>
    </row>
    <row r="133" spans="1:11" x14ac:dyDescent="0.25">
      <c r="A133" s="2">
        <v>126</v>
      </c>
      <c r="B133" s="2">
        <v>727</v>
      </c>
      <c r="C133" s="24">
        <v>3.0405092592592591E-2</v>
      </c>
      <c r="D133" s="25" t="s">
        <v>227</v>
      </c>
      <c r="E133" s="19" t="s">
        <v>228</v>
      </c>
      <c r="F133" s="25" t="s">
        <v>118</v>
      </c>
      <c r="G133" s="25" t="s">
        <v>118</v>
      </c>
      <c r="H133" s="25" t="s">
        <v>107</v>
      </c>
      <c r="I133" s="25" t="s">
        <v>118</v>
      </c>
      <c r="J133" s="25" t="s">
        <v>118</v>
      </c>
      <c r="K133" s="25" t="s">
        <v>118</v>
      </c>
    </row>
    <row r="134" spans="1:11" x14ac:dyDescent="0.25">
      <c r="A134" s="2">
        <v>127</v>
      </c>
      <c r="B134" s="2">
        <v>92</v>
      </c>
      <c r="C134" s="24">
        <v>3.0601851851851852E-2</v>
      </c>
      <c r="D134" s="25" t="s">
        <v>229</v>
      </c>
      <c r="E134" s="19" t="s">
        <v>91</v>
      </c>
      <c r="F134" s="25" t="s">
        <v>92</v>
      </c>
      <c r="G134" s="25" t="s">
        <v>92</v>
      </c>
      <c r="H134" s="25" t="s">
        <v>230</v>
      </c>
      <c r="I134" s="25">
        <v>172</v>
      </c>
      <c r="J134" s="25" t="s">
        <v>143</v>
      </c>
      <c r="K134" s="25">
        <v>123</v>
      </c>
    </row>
    <row r="135" spans="1:11" x14ac:dyDescent="0.25">
      <c r="A135" s="2">
        <v>128</v>
      </c>
      <c r="B135" s="2">
        <v>391</v>
      </c>
      <c r="C135" s="24">
        <v>3.0648148148148147E-2</v>
      </c>
      <c r="D135" s="25" t="s">
        <v>231</v>
      </c>
      <c r="E135" s="19" t="s">
        <v>157</v>
      </c>
      <c r="F135" s="25" t="s">
        <v>158</v>
      </c>
      <c r="G135" s="25" t="s">
        <v>158</v>
      </c>
      <c r="H135" s="25" t="s">
        <v>39</v>
      </c>
      <c r="I135" s="25">
        <v>204</v>
      </c>
      <c r="J135" s="25" t="s">
        <v>46</v>
      </c>
      <c r="K135" s="25">
        <v>124</v>
      </c>
    </row>
    <row r="136" spans="1:11" x14ac:dyDescent="0.25">
      <c r="A136" s="2">
        <v>129</v>
      </c>
      <c r="B136" s="2">
        <v>186</v>
      </c>
      <c r="C136" s="24">
        <v>3.0671296296296294E-2</v>
      </c>
      <c r="D136" s="25" t="s">
        <v>232</v>
      </c>
      <c r="E136" s="19" t="s">
        <v>166</v>
      </c>
      <c r="F136" s="25" t="s">
        <v>167</v>
      </c>
      <c r="G136" s="25" t="s">
        <v>167</v>
      </c>
      <c r="H136" s="25" t="s">
        <v>151</v>
      </c>
      <c r="I136" s="25">
        <v>203</v>
      </c>
      <c r="J136" s="25" t="s">
        <v>96</v>
      </c>
      <c r="K136" s="25">
        <v>125</v>
      </c>
    </row>
    <row r="137" spans="1:11" x14ac:dyDescent="0.25">
      <c r="A137" s="2">
        <v>130</v>
      </c>
      <c r="B137" s="2">
        <v>82</v>
      </c>
      <c r="C137" s="24">
        <v>3.0682870370370371E-2</v>
      </c>
      <c r="D137" s="25" t="s">
        <v>233</v>
      </c>
      <c r="E137" s="19" t="s">
        <v>91</v>
      </c>
      <c r="F137" s="25" t="s">
        <v>92</v>
      </c>
      <c r="G137" s="25" t="s">
        <v>92</v>
      </c>
      <c r="H137" s="25" t="s">
        <v>230</v>
      </c>
      <c r="I137" s="25">
        <v>171</v>
      </c>
      <c r="J137" s="25" t="s">
        <v>234</v>
      </c>
      <c r="K137" s="25">
        <v>126</v>
      </c>
    </row>
    <row r="138" spans="1:11" x14ac:dyDescent="0.25">
      <c r="A138" s="2">
        <v>131</v>
      </c>
      <c r="B138" s="2">
        <v>609</v>
      </c>
      <c r="C138" s="24">
        <v>3.0706018518518521E-2</v>
      </c>
      <c r="D138" s="25" t="s">
        <v>235</v>
      </c>
      <c r="E138" s="19" t="s">
        <v>73</v>
      </c>
      <c r="F138" s="25" t="s">
        <v>74</v>
      </c>
      <c r="G138" s="25" t="s">
        <v>74</v>
      </c>
      <c r="H138" s="25" t="s">
        <v>93</v>
      </c>
      <c r="I138" s="25">
        <v>202</v>
      </c>
      <c r="J138" s="25" t="s">
        <v>71</v>
      </c>
      <c r="K138" s="25">
        <v>127</v>
      </c>
    </row>
    <row r="139" spans="1:11" x14ac:dyDescent="0.25">
      <c r="A139" s="2">
        <v>132</v>
      </c>
      <c r="B139" s="2">
        <v>287</v>
      </c>
      <c r="C139" s="24">
        <v>3.0729166666666669E-2</v>
      </c>
      <c r="D139" s="25" t="s">
        <v>236</v>
      </c>
      <c r="E139" s="19" t="s">
        <v>57</v>
      </c>
      <c r="F139" s="25" t="s">
        <v>58</v>
      </c>
      <c r="G139" s="25" t="s">
        <v>59</v>
      </c>
      <c r="H139" s="25" t="s">
        <v>93</v>
      </c>
      <c r="I139" s="25">
        <v>201</v>
      </c>
      <c r="J139" s="25" t="s">
        <v>71</v>
      </c>
      <c r="K139" s="25">
        <v>128</v>
      </c>
    </row>
    <row r="140" spans="1:11" x14ac:dyDescent="0.25">
      <c r="A140" s="2">
        <v>133</v>
      </c>
      <c r="B140" s="2">
        <v>390</v>
      </c>
      <c r="C140" s="24">
        <v>3.0740740740740739E-2</v>
      </c>
      <c r="D140" s="25" t="s">
        <v>237</v>
      </c>
      <c r="E140" s="19" t="s">
        <v>157</v>
      </c>
      <c r="F140" s="25" t="s">
        <v>158</v>
      </c>
      <c r="G140" s="25" t="s">
        <v>158</v>
      </c>
      <c r="H140" s="25" t="s">
        <v>95</v>
      </c>
      <c r="I140" s="25">
        <v>200</v>
      </c>
      <c r="J140" s="25" t="s">
        <v>96</v>
      </c>
      <c r="K140" s="25">
        <v>129</v>
      </c>
    </row>
    <row r="141" spans="1:11" x14ac:dyDescent="0.25">
      <c r="A141" s="2">
        <v>134</v>
      </c>
      <c r="B141" s="2">
        <v>595</v>
      </c>
      <c r="C141" s="24">
        <v>3.079861111111111E-2</v>
      </c>
      <c r="D141" s="25" t="s">
        <v>238</v>
      </c>
      <c r="E141" s="19" t="s">
        <v>73</v>
      </c>
      <c r="F141" s="25" t="s">
        <v>74</v>
      </c>
      <c r="G141" s="25" t="s">
        <v>74</v>
      </c>
      <c r="H141" s="25" t="s">
        <v>124</v>
      </c>
      <c r="I141" s="25">
        <v>170</v>
      </c>
      <c r="J141" s="25" t="s">
        <v>545</v>
      </c>
      <c r="K141" s="25">
        <v>130</v>
      </c>
    </row>
    <row r="142" spans="1:11" x14ac:dyDescent="0.25">
      <c r="A142" s="2">
        <v>135</v>
      </c>
      <c r="B142" s="2">
        <v>554</v>
      </c>
      <c r="C142" s="24">
        <v>3.0891203703703702E-2</v>
      </c>
      <c r="D142" s="25" t="s">
        <v>239</v>
      </c>
      <c r="E142" s="19" t="s">
        <v>29</v>
      </c>
      <c r="F142" s="25" t="s">
        <v>30</v>
      </c>
      <c r="G142" s="25" t="s">
        <v>31</v>
      </c>
      <c r="H142" s="25" t="s">
        <v>160</v>
      </c>
      <c r="I142" s="25">
        <v>169</v>
      </c>
      <c r="J142" s="25" t="s">
        <v>219</v>
      </c>
      <c r="K142" s="25">
        <v>131</v>
      </c>
    </row>
    <row r="143" spans="1:11" x14ac:dyDescent="0.25">
      <c r="A143" s="2">
        <v>136</v>
      </c>
      <c r="B143" s="2">
        <v>381</v>
      </c>
      <c r="C143" s="24">
        <v>3.0914351851851849E-2</v>
      </c>
      <c r="D143" s="25" t="s">
        <v>240</v>
      </c>
      <c r="E143" s="19" t="s">
        <v>157</v>
      </c>
      <c r="F143" s="25" t="s">
        <v>158</v>
      </c>
      <c r="G143" s="25" t="s">
        <v>158</v>
      </c>
      <c r="H143" s="25" t="s">
        <v>93</v>
      </c>
      <c r="I143" s="25">
        <v>199</v>
      </c>
      <c r="J143" s="25" t="s">
        <v>71</v>
      </c>
      <c r="K143" s="25">
        <v>132</v>
      </c>
    </row>
    <row r="144" spans="1:11" x14ac:dyDescent="0.25">
      <c r="A144" s="2">
        <v>137</v>
      </c>
      <c r="B144" s="2">
        <v>596</v>
      </c>
      <c r="C144" s="24">
        <v>3.0925925925925926E-2</v>
      </c>
      <c r="D144" s="25" t="s">
        <v>241</v>
      </c>
      <c r="E144" s="19" t="s">
        <v>73</v>
      </c>
      <c r="F144" s="25" t="s">
        <v>74</v>
      </c>
      <c r="G144" s="25" t="s">
        <v>74</v>
      </c>
      <c r="H144" s="25" t="s">
        <v>83</v>
      </c>
      <c r="I144" s="25">
        <v>168</v>
      </c>
      <c r="J144" s="25" t="s">
        <v>209</v>
      </c>
      <c r="K144" s="25">
        <v>133</v>
      </c>
    </row>
    <row r="145" spans="1:11" x14ac:dyDescent="0.25">
      <c r="A145" s="2">
        <v>138</v>
      </c>
      <c r="B145" s="2">
        <v>237</v>
      </c>
      <c r="C145" s="24">
        <v>3.0949074074074077E-2</v>
      </c>
      <c r="D145" s="25" t="s">
        <v>242</v>
      </c>
      <c r="E145" s="19" t="s">
        <v>64</v>
      </c>
      <c r="F145" s="25" t="s">
        <v>65</v>
      </c>
      <c r="G145" s="25" t="s">
        <v>66</v>
      </c>
      <c r="H145" s="25" t="s">
        <v>95</v>
      </c>
      <c r="I145" s="25">
        <v>198</v>
      </c>
      <c r="J145" s="25" t="s">
        <v>96</v>
      </c>
      <c r="K145" s="25">
        <v>134</v>
      </c>
    </row>
    <row r="146" spans="1:11" x14ac:dyDescent="0.25">
      <c r="A146" s="2">
        <v>139</v>
      </c>
      <c r="B146" s="2">
        <v>691</v>
      </c>
      <c r="C146" s="24">
        <v>3.0949074074074077E-2</v>
      </c>
      <c r="D146" s="25" t="s">
        <v>243</v>
      </c>
      <c r="E146" s="19" t="s">
        <v>145</v>
      </c>
      <c r="F146" s="25" t="s">
        <v>146</v>
      </c>
      <c r="G146" s="25" t="s">
        <v>20</v>
      </c>
      <c r="H146" s="25" t="s">
        <v>93</v>
      </c>
      <c r="I146" s="25">
        <v>197</v>
      </c>
      <c r="J146" s="25" t="s">
        <v>571</v>
      </c>
      <c r="K146" s="25">
        <v>135</v>
      </c>
    </row>
    <row r="147" spans="1:11" x14ac:dyDescent="0.25">
      <c r="A147" s="2">
        <v>140</v>
      </c>
      <c r="B147" s="2">
        <v>141</v>
      </c>
      <c r="C147" s="24">
        <v>3.0972222222222224E-2</v>
      </c>
      <c r="D147" s="25" t="s">
        <v>244</v>
      </c>
      <c r="E147" s="19" t="s">
        <v>86</v>
      </c>
      <c r="F147" s="25" t="s">
        <v>87</v>
      </c>
      <c r="G147" s="25" t="s">
        <v>87</v>
      </c>
      <c r="H147" s="25" t="s">
        <v>138</v>
      </c>
      <c r="I147" s="25">
        <v>167</v>
      </c>
      <c r="J147" s="25" t="s">
        <v>544</v>
      </c>
      <c r="K147" s="25">
        <v>136</v>
      </c>
    </row>
    <row r="148" spans="1:11" x14ac:dyDescent="0.25">
      <c r="A148" s="2">
        <v>141</v>
      </c>
      <c r="B148" s="2">
        <v>382</v>
      </c>
      <c r="C148" s="24">
        <v>3.0983796296296297E-2</v>
      </c>
      <c r="D148" s="25" t="s">
        <v>245</v>
      </c>
      <c r="E148" s="19" t="s">
        <v>157</v>
      </c>
      <c r="F148" s="25" t="s">
        <v>158</v>
      </c>
      <c r="G148" s="25" t="s">
        <v>158</v>
      </c>
      <c r="H148" s="25" t="s">
        <v>93</v>
      </c>
      <c r="I148" s="25">
        <v>196</v>
      </c>
      <c r="J148" s="25" t="s">
        <v>113</v>
      </c>
      <c r="K148" s="25">
        <v>137</v>
      </c>
    </row>
    <row r="149" spans="1:11" x14ac:dyDescent="0.25">
      <c r="A149" s="2">
        <v>142</v>
      </c>
      <c r="B149" s="2">
        <v>739</v>
      </c>
      <c r="C149" s="24">
        <v>3.108796296296296E-2</v>
      </c>
      <c r="D149" s="25" t="s">
        <v>246</v>
      </c>
      <c r="E149" s="19" t="s">
        <v>166</v>
      </c>
      <c r="F149" s="25" t="s">
        <v>167</v>
      </c>
      <c r="G149" s="25" t="s">
        <v>167</v>
      </c>
      <c r="H149" s="25" t="s">
        <v>93</v>
      </c>
      <c r="I149" s="25">
        <v>195</v>
      </c>
      <c r="J149" s="25" t="s">
        <v>153</v>
      </c>
      <c r="K149" s="25">
        <v>138</v>
      </c>
    </row>
    <row r="150" spans="1:11" x14ac:dyDescent="0.25">
      <c r="A150" s="2">
        <v>143</v>
      </c>
      <c r="B150" s="2">
        <v>383</v>
      </c>
      <c r="C150" s="24">
        <v>3.1134259259259261E-2</v>
      </c>
      <c r="D150" s="25" t="s">
        <v>247</v>
      </c>
      <c r="E150" s="19" t="s">
        <v>157</v>
      </c>
      <c r="F150" s="25" t="s">
        <v>158</v>
      </c>
      <c r="G150" s="25" t="s">
        <v>158</v>
      </c>
      <c r="H150" s="25" t="s">
        <v>230</v>
      </c>
      <c r="I150" s="25">
        <v>166</v>
      </c>
      <c r="J150" s="25" t="s">
        <v>143</v>
      </c>
      <c r="K150" s="25">
        <v>139</v>
      </c>
    </row>
    <row r="151" spans="1:11" x14ac:dyDescent="0.25">
      <c r="A151" s="2">
        <v>144</v>
      </c>
      <c r="B151" s="2">
        <v>59</v>
      </c>
      <c r="C151" s="24">
        <v>3.1168981481481482E-2</v>
      </c>
      <c r="D151" s="25" t="s">
        <v>248</v>
      </c>
      <c r="E151" s="19" t="s">
        <v>34</v>
      </c>
      <c r="F151" s="25" t="s">
        <v>35</v>
      </c>
      <c r="G151" s="25" t="s">
        <v>35</v>
      </c>
      <c r="H151" s="25" t="s">
        <v>95</v>
      </c>
      <c r="I151" s="25">
        <v>194</v>
      </c>
      <c r="J151" s="25" t="s">
        <v>182</v>
      </c>
      <c r="K151" s="25">
        <v>140</v>
      </c>
    </row>
    <row r="152" spans="1:11" x14ac:dyDescent="0.25">
      <c r="A152" s="2">
        <v>145</v>
      </c>
      <c r="B152" s="2">
        <v>324</v>
      </c>
      <c r="C152" s="24">
        <v>3.1226851851851853E-2</v>
      </c>
      <c r="D152" s="25" t="s">
        <v>249</v>
      </c>
      <c r="E152" s="19" t="s">
        <v>43</v>
      </c>
      <c r="F152" s="25" t="s">
        <v>44</v>
      </c>
      <c r="G152" s="25" t="s">
        <v>44</v>
      </c>
      <c r="H152" s="25" t="s">
        <v>151</v>
      </c>
      <c r="I152" s="25">
        <v>193</v>
      </c>
      <c r="J152" s="25" t="s">
        <v>96</v>
      </c>
      <c r="K152" s="25">
        <v>141</v>
      </c>
    </row>
    <row r="153" spans="1:11" x14ac:dyDescent="0.25">
      <c r="A153" s="2">
        <v>146</v>
      </c>
      <c r="B153" s="2">
        <v>99</v>
      </c>
      <c r="C153" s="24">
        <v>3.1296296296296301E-2</v>
      </c>
      <c r="D153" s="25" t="s">
        <v>250</v>
      </c>
      <c r="E153" s="19" t="s">
        <v>251</v>
      </c>
      <c r="F153" s="25" t="s">
        <v>252</v>
      </c>
      <c r="G153" s="25" t="s">
        <v>66</v>
      </c>
      <c r="H153" s="25" t="s">
        <v>70</v>
      </c>
      <c r="I153" s="25">
        <v>192</v>
      </c>
      <c r="J153" s="25" t="s">
        <v>113</v>
      </c>
      <c r="K153" s="25">
        <v>142</v>
      </c>
    </row>
    <row r="154" spans="1:11" x14ac:dyDescent="0.25">
      <c r="A154" s="2">
        <v>147</v>
      </c>
      <c r="B154" s="2">
        <v>407</v>
      </c>
      <c r="C154" s="24">
        <v>3.1377314814814809E-2</v>
      </c>
      <c r="D154" s="25" t="s">
        <v>253</v>
      </c>
      <c r="E154" s="19" t="s">
        <v>53</v>
      </c>
      <c r="F154" s="25" t="s">
        <v>54</v>
      </c>
      <c r="G154" s="25" t="s">
        <v>54</v>
      </c>
      <c r="H154" s="25" t="s">
        <v>26</v>
      </c>
      <c r="I154" s="25">
        <v>191</v>
      </c>
      <c r="J154" s="25" t="s">
        <v>571</v>
      </c>
      <c r="K154" s="25">
        <v>143</v>
      </c>
    </row>
    <row r="155" spans="1:11" x14ac:dyDescent="0.25">
      <c r="A155" s="2">
        <v>148</v>
      </c>
      <c r="B155" s="2">
        <v>686</v>
      </c>
      <c r="C155" s="24">
        <v>3.138888888888889E-2</v>
      </c>
      <c r="D155" s="25" t="s">
        <v>254</v>
      </c>
      <c r="E155" s="19" t="s">
        <v>145</v>
      </c>
      <c r="F155" s="25" t="s">
        <v>146</v>
      </c>
      <c r="G155" s="25" t="s">
        <v>20</v>
      </c>
      <c r="H155" s="25" t="s">
        <v>83</v>
      </c>
      <c r="I155" s="25">
        <v>165</v>
      </c>
      <c r="J155" s="25" t="s">
        <v>545</v>
      </c>
      <c r="K155" s="25">
        <v>144</v>
      </c>
    </row>
    <row r="156" spans="1:11" x14ac:dyDescent="0.25">
      <c r="A156" s="2">
        <v>149</v>
      </c>
      <c r="B156" s="2">
        <v>646</v>
      </c>
      <c r="C156" s="24">
        <v>3.1400462962962963E-2</v>
      </c>
      <c r="D156" s="25" t="s">
        <v>255</v>
      </c>
      <c r="E156" s="19" t="s">
        <v>18</v>
      </c>
      <c r="F156" s="25" t="s">
        <v>19</v>
      </c>
      <c r="G156" s="25" t="s">
        <v>20</v>
      </c>
      <c r="H156" s="25" t="s">
        <v>95</v>
      </c>
      <c r="I156" s="25">
        <v>190</v>
      </c>
      <c r="J156" s="25" t="s">
        <v>76</v>
      </c>
      <c r="K156" s="25">
        <v>145</v>
      </c>
    </row>
    <row r="157" spans="1:11" x14ac:dyDescent="0.25">
      <c r="A157" s="2">
        <v>150</v>
      </c>
      <c r="B157" s="2">
        <v>737</v>
      </c>
      <c r="C157" s="24">
        <v>3.1435185185185184E-2</v>
      </c>
      <c r="D157" s="25" t="s">
        <v>256</v>
      </c>
      <c r="E157" s="19" t="s">
        <v>29</v>
      </c>
      <c r="F157" s="25" t="s">
        <v>30</v>
      </c>
      <c r="G157" s="25" t="s">
        <v>31</v>
      </c>
      <c r="H157" s="25" t="s">
        <v>79</v>
      </c>
      <c r="I157" s="25">
        <v>164</v>
      </c>
      <c r="J157" s="25" t="s">
        <v>257</v>
      </c>
      <c r="K157" s="25">
        <v>146</v>
      </c>
    </row>
    <row r="158" spans="1:11" x14ac:dyDescent="0.25">
      <c r="A158" s="2">
        <v>151</v>
      </c>
      <c r="B158" s="2">
        <v>360</v>
      </c>
      <c r="C158" s="24">
        <v>3.1481481481481485E-2</v>
      </c>
      <c r="D158" s="25" t="s">
        <v>258</v>
      </c>
      <c r="E158" s="19" t="s">
        <v>37</v>
      </c>
      <c r="F158" s="25" t="s">
        <v>38</v>
      </c>
      <c r="G158" s="25" t="s">
        <v>38</v>
      </c>
      <c r="H158" s="25" t="s">
        <v>160</v>
      </c>
      <c r="I158" s="25">
        <v>163</v>
      </c>
      <c r="J158" s="25" t="s">
        <v>544</v>
      </c>
      <c r="K158" s="25">
        <v>147</v>
      </c>
    </row>
    <row r="159" spans="1:11" x14ac:dyDescent="0.25">
      <c r="A159" s="2">
        <v>152</v>
      </c>
      <c r="B159" s="2">
        <v>19</v>
      </c>
      <c r="C159" s="24">
        <v>3.1504629629629625E-2</v>
      </c>
      <c r="D159" s="25" t="s">
        <v>259</v>
      </c>
      <c r="E159" s="19" t="s">
        <v>192</v>
      </c>
      <c r="F159" s="25" t="s">
        <v>193</v>
      </c>
      <c r="G159" s="25" t="s">
        <v>193</v>
      </c>
      <c r="H159" s="25" t="s">
        <v>124</v>
      </c>
      <c r="I159" s="25">
        <v>162</v>
      </c>
      <c r="J159" s="25" t="s">
        <v>84</v>
      </c>
      <c r="K159" s="25">
        <v>148</v>
      </c>
    </row>
    <row r="160" spans="1:11" x14ac:dyDescent="0.25">
      <c r="A160" s="2">
        <v>153</v>
      </c>
      <c r="B160" s="2">
        <v>11</v>
      </c>
      <c r="C160" s="24">
        <v>3.1516203703703706E-2</v>
      </c>
      <c r="D160" s="25" t="s">
        <v>260</v>
      </c>
      <c r="E160" s="19" t="s">
        <v>192</v>
      </c>
      <c r="F160" s="25" t="s">
        <v>193</v>
      </c>
      <c r="G160" s="25" t="s">
        <v>193</v>
      </c>
      <c r="H160" s="25" t="s">
        <v>124</v>
      </c>
      <c r="I160" s="25">
        <v>161</v>
      </c>
      <c r="J160" s="25" t="s">
        <v>164</v>
      </c>
      <c r="K160" s="25">
        <v>149</v>
      </c>
    </row>
    <row r="161" spans="1:11" x14ac:dyDescent="0.25">
      <c r="A161" s="2">
        <v>154</v>
      </c>
      <c r="B161" s="2">
        <v>271</v>
      </c>
      <c r="C161" s="24">
        <v>3.1608796296296295E-2</v>
      </c>
      <c r="D161" s="25" t="s">
        <v>261</v>
      </c>
      <c r="E161" s="19" t="s">
        <v>57</v>
      </c>
      <c r="F161" s="25" t="s">
        <v>58</v>
      </c>
      <c r="G161" s="25" t="s">
        <v>59</v>
      </c>
      <c r="H161" s="25" t="s">
        <v>21</v>
      </c>
      <c r="I161" s="25">
        <v>189</v>
      </c>
      <c r="J161" s="25" t="s">
        <v>22</v>
      </c>
      <c r="K161" s="25">
        <v>150</v>
      </c>
    </row>
    <row r="162" spans="1:11" x14ac:dyDescent="0.25">
      <c r="A162" s="2">
        <v>155</v>
      </c>
      <c r="B162" s="2">
        <v>274</v>
      </c>
      <c r="C162" s="24">
        <v>3.170138888888889E-2</v>
      </c>
      <c r="D162" s="25" t="s">
        <v>262</v>
      </c>
      <c r="E162" s="19" t="s">
        <v>57</v>
      </c>
      <c r="F162" s="25" t="s">
        <v>58</v>
      </c>
      <c r="G162" s="25" t="s">
        <v>59</v>
      </c>
      <c r="H162" s="25" t="s">
        <v>160</v>
      </c>
      <c r="I162" s="25">
        <v>160</v>
      </c>
      <c r="J162" s="25" t="s">
        <v>545</v>
      </c>
      <c r="K162" s="25">
        <v>151</v>
      </c>
    </row>
    <row r="163" spans="1:11" x14ac:dyDescent="0.25">
      <c r="A163" s="2">
        <v>156</v>
      </c>
      <c r="B163" s="2">
        <v>648</v>
      </c>
      <c r="C163" s="24">
        <v>3.1770833333333331E-2</v>
      </c>
      <c r="D163" s="25" t="s">
        <v>263</v>
      </c>
      <c r="E163" s="19" t="s">
        <v>18</v>
      </c>
      <c r="F163" s="25" t="s">
        <v>19</v>
      </c>
      <c r="G163" s="25" t="s">
        <v>20</v>
      </c>
      <c r="H163" s="25" t="s">
        <v>83</v>
      </c>
      <c r="I163" s="25">
        <v>159</v>
      </c>
      <c r="J163" s="25" t="s">
        <v>209</v>
      </c>
      <c r="K163" s="25">
        <v>152</v>
      </c>
    </row>
    <row r="164" spans="1:11" x14ac:dyDescent="0.25">
      <c r="A164" s="2">
        <v>157</v>
      </c>
      <c r="B164" s="2">
        <v>219</v>
      </c>
      <c r="C164" s="24">
        <v>3.184027777777778E-2</v>
      </c>
      <c r="D164" s="25" t="s">
        <v>264</v>
      </c>
      <c r="E164" s="19" t="s">
        <v>64</v>
      </c>
      <c r="F164" s="25" t="s">
        <v>65</v>
      </c>
      <c r="G164" s="25" t="s">
        <v>66</v>
      </c>
      <c r="H164" s="25" t="s">
        <v>95</v>
      </c>
      <c r="I164" s="25">
        <v>188</v>
      </c>
      <c r="J164" s="25" t="s">
        <v>182</v>
      </c>
      <c r="K164" s="25">
        <v>153</v>
      </c>
    </row>
    <row r="165" spans="1:11" x14ac:dyDescent="0.25">
      <c r="A165" s="2">
        <v>158</v>
      </c>
      <c r="B165" s="2">
        <v>732</v>
      </c>
      <c r="C165" s="24">
        <v>3.1886574074074074E-2</v>
      </c>
      <c r="D165" s="25" t="s">
        <v>265</v>
      </c>
      <c r="E165" s="19" t="s">
        <v>24</v>
      </c>
      <c r="F165" s="25" t="s">
        <v>25</v>
      </c>
      <c r="G165" s="25" t="s">
        <v>25</v>
      </c>
      <c r="H165" s="25" t="s">
        <v>124</v>
      </c>
      <c r="I165" s="25">
        <v>158</v>
      </c>
      <c r="J165" s="25" t="s">
        <v>257</v>
      </c>
      <c r="K165" s="25">
        <v>154</v>
      </c>
    </row>
    <row r="166" spans="1:11" x14ac:dyDescent="0.25">
      <c r="A166" s="2">
        <v>159</v>
      </c>
      <c r="B166" s="2">
        <v>58</v>
      </c>
      <c r="C166" s="24">
        <v>3.1944444444444449E-2</v>
      </c>
      <c r="D166" s="25" t="s">
        <v>266</v>
      </c>
      <c r="E166" s="19" t="s">
        <v>34</v>
      </c>
      <c r="F166" s="25" t="s">
        <v>35</v>
      </c>
      <c r="G166" s="25" t="s">
        <v>35</v>
      </c>
      <c r="H166" s="25" t="s">
        <v>124</v>
      </c>
      <c r="I166" s="25">
        <v>157</v>
      </c>
      <c r="J166" s="25" t="s">
        <v>164</v>
      </c>
      <c r="K166" s="25">
        <v>155</v>
      </c>
    </row>
    <row r="167" spans="1:11" x14ac:dyDescent="0.25">
      <c r="A167" s="2">
        <v>160</v>
      </c>
      <c r="B167" s="2">
        <v>268</v>
      </c>
      <c r="C167" s="24">
        <v>3.1979166666666663E-2</v>
      </c>
      <c r="D167" s="25" t="s">
        <v>267</v>
      </c>
      <c r="E167" s="19" t="s">
        <v>57</v>
      </c>
      <c r="F167" s="25" t="s">
        <v>58</v>
      </c>
      <c r="G167" s="25" t="s">
        <v>59</v>
      </c>
      <c r="H167" s="25" t="s">
        <v>93</v>
      </c>
      <c r="I167" s="25">
        <v>187</v>
      </c>
      <c r="J167" s="25" t="s">
        <v>113</v>
      </c>
      <c r="K167" s="25">
        <v>156</v>
      </c>
    </row>
    <row r="168" spans="1:11" x14ac:dyDescent="0.25">
      <c r="A168" s="2">
        <v>161</v>
      </c>
      <c r="B168" s="2">
        <v>452</v>
      </c>
      <c r="C168" s="24">
        <v>3.2002314814814817E-2</v>
      </c>
      <c r="D168" s="25" t="s">
        <v>268</v>
      </c>
      <c r="E168" s="19" t="s">
        <v>24</v>
      </c>
      <c r="F168" s="25" t="s">
        <v>25</v>
      </c>
      <c r="G168" s="25" t="s">
        <v>25</v>
      </c>
      <c r="H168" s="25" t="s">
        <v>95</v>
      </c>
      <c r="I168" s="25">
        <v>186</v>
      </c>
      <c r="J168" s="25" t="s">
        <v>195</v>
      </c>
      <c r="K168" s="25">
        <v>157</v>
      </c>
    </row>
    <row r="169" spans="1:11" x14ac:dyDescent="0.25">
      <c r="A169" s="2">
        <v>162</v>
      </c>
      <c r="B169" s="2">
        <v>726</v>
      </c>
      <c r="C169" s="24">
        <v>3.2094907407407412E-2</v>
      </c>
      <c r="D169" s="25" t="s">
        <v>269</v>
      </c>
      <c r="E169" s="19" t="s">
        <v>228</v>
      </c>
      <c r="F169" s="25" t="s">
        <v>118</v>
      </c>
      <c r="G169" s="25" t="s">
        <v>118</v>
      </c>
      <c r="H169" s="25" t="s">
        <v>39</v>
      </c>
      <c r="I169" s="25" t="s">
        <v>118</v>
      </c>
      <c r="J169" s="25" t="s">
        <v>118</v>
      </c>
      <c r="K169" s="25" t="s">
        <v>118</v>
      </c>
    </row>
    <row r="170" spans="1:11" x14ac:dyDescent="0.25">
      <c r="A170" s="2">
        <v>163</v>
      </c>
      <c r="B170" s="2">
        <v>698</v>
      </c>
      <c r="C170" s="24">
        <v>3.2141203703703707E-2</v>
      </c>
      <c r="D170" s="25" t="s">
        <v>270</v>
      </c>
      <c r="E170" s="19" t="s">
        <v>49</v>
      </c>
      <c r="F170" s="25" t="s">
        <v>50</v>
      </c>
      <c r="G170" s="25" t="s">
        <v>51</v>
      </c>
      <c r="H170" s="25" t="s">
        <v>151</v>
      </c>
      <c r="I170" s="25">
        <v>185</v>
      </c>
      <c r="J170" s="25" t="s">
        <v>182</v>
      </c>
      <c r="K170" s="25">
        <v>158</v>
      </c>
    </row>
    <row r="171" spans="1:11" x14ac:dyDescent="0.25">
      <c r="A171" s="2">
        <v>164</v>
      </c>
      <c r="B171" s="2">
        <v>470</v>
      </c>
      <c r="C171" s="24">
        <v>3.2175925925925927E-2</v>
      </c>
      <c r="D171" s="25" t="s">
        <v>271</v>
      </c>
      <c r="E171" s="19" t="s">
        <v>24</v>
      </c>
      <c r="F171" s="25" t="s">
        <v>25</v>
      </c>
      <c r="G171" s="25" t="s">
        <v>25</v>
      </c>
      <c r="H171" s="25" t="s">
        <v>26</v>
      </c>
      <c r="I171" s="25">
        <v>184</v>
      </c>
      <c r="J171" s="25" t="s">
        <v>118</v>
      </c>
      <c r="K171" s="25" t="s">
        <v>118</v>
      </c>
    </row>
    <row r="172" spans="1:11" x14ac:dyDescent="0.25">
      <c r="A172" s="2">
        <v>165</v>
      </c>
      <c r="B172" s="2">
        <v>607</v>
      </c>
      <c r="C172" s="24">
        <v>3.2210648148148148E-2</v>
      </c>
      <c r="D172" s="25" t="s">
        <v>272</v>
      </c>
      <c r="E172" s="19" t="s">
        <v>73</v>
      </c>
      <c r="F172" s="25" t="s">
        <v>74</v>
      </c>
      <c r="G172" s="25" t="s">
        <v>74</v>
      </c>
      <c r="H172" s="25" t="s">
        <v>151</v>
      </c>
      <c r="I172" s="25">
        <v>183</v>
      </c>
      <c r="J172" s="25" t="s">
        <v>96</v>
      </c>
      <c r="K172" s="25">
        <v>159</v>
      </c>
    </row>
    <row r="173" spans="1:11" x14ac:dyDescent="0.25">
      <c r="A173" s="2">
        <v>166</v>
      </c>
      <c r="B173" s="2">
        <v>469</v>
      </c>
      <c r="C173" s="24">
        <v>3.2268518518518523E-2</v>
      </c>
      <c r="D173" s="25" t="s">
        <v>273</v>
      </c>
      <c r="E173" s="19" t="s">
        <v>24</v>
      </c>
      <c r="F173" s="25" t="s">
        <v>25</v>
      </c>
      <c r="G173" s="25" t="s">
        <v>25</v>
      </c>
      <c r="H173" s="25" t="s">
        <v>83</v>
      </c>
      <c r="I173" s="25">
        <v>156</v>
      </c>
      <c r="J173" s="25" t="s">
        <v>274</v>
      </c>
      <c r="K173" s="25">
        <v>160</v>
      </c>
    </row>
    <row r="174" spans="1:11" x14ac:dyDescent="0.25">
      <c r="A174" s="2">
        <v>167</v>
      </c>
      <c r="B174" s="2">
        <v>72</v>
      </c>
      <c r="C174" s="24">
        <v>3.2268518518518523E-2</v>
      </c>
      <c r="D174" s="25" t="s">
        <v>275</v>
      </c>
      <c r="E174" s="19" t="s">
        <v>34</v>
      </c>
      <c r="F174" s="25" t="s">
        <v>35</v>
      </c>
      <c r="G174" s="25" t="s">
        <v>35</v>
      </c>
      <c r="H174" s="25" t="s">
        <v>95</v>
      </c>
      <c r="I174" s="25">
        <v>182</v>
      </c>
      <c r="J174" s="25" t="s">
        <v>22</v>
      </c>
      <c r="K174" s="25">
        <v>161</v>
      </c>
    </row>
    <row r="175" spans="1:11" x14ac:dyDescent="0.25">
      <c r="A175" s="2">
        <v>168</v>
      </c>
      <c r="B175" s="2">
        <v>481</v>
      </c>
      <c r="C175" s="24">
        <v>3.2280092592592589E-2</v>
      </c>
      <c r="D175" s="25" t="s">
        <v>276</v>
      </c>
      <c r="E175" s="19" t="s">
        <v>24</v>
      </c>
      <c r="F175" s="25" t="s">
        <v>25</v>
      </c>
      <c r="G175" s="25" t="s">
        <v>25</v>
      </c>
      <c r="H175" s="25" t="s">
        <v>142</v>
      </c>
      <c r="I175" s="25">
        <v>155</v>
      </c>
      <c r="J175" s="25" t="s">
        <v>143</v>
      </c>
      <c r="K175" s="25">
        <v>162</v>
      </c>
    </row>
    <row r="176" spans="1:11" x14ac:dyDescent="0.25">
      <c r="A176" s="2">
        <v>169</v>
      </c>
      <c r="B176" s="2">
        <v>321</v>
      </c>
      <c r="C176" s="24">
        <v>3.243055555555556E-2</v>
      </c>
      <c r="D176" s="25" t="s">
        <v>277</v>
      </c>
      <c r="E176" s="19" t="s">
        <v>43</v>
      </c>
      <c r="F176" s="25" t="s">
        <v>44</v>
      </c>
      <c r="G176" s="25" t="s">
        <v>44</v>
      </c>
      <c r="H176" s="25" t="s">
        <v>93</v>
      </c>
      <c r="I176" s="25">
        <v>181</v>
      </c>
      <c r="J176" s="25" t="s">
        <v>113</v>
      </c>
      <c r="K176" s="25">
        <v>163</v>
      </c>
    </row>
    <row r="177" spans="1:11" x14ac:dyDescent="0.25">
      <c r="A177" s="2">
        <v>170</v>
      </c>
      <c r="B177" s="2">
        <v>651</v>
      </c>
      <c r="C177" s="24">
        <v>3.2442129629629633E-2</v>
      </c>
      <c r="D177" s="25" t="s">
        <v>278</v>
      </c>
      <c r="E177" s="19" t="s">
        <v>18</v>
      </c>
      <c r="F177" s="25" t="s">
        <v>19</v>
      </c>
      <c r="G177" s="25" t="s">
        <v>20</v>
      </c>
      <c r="H177" s="25" t="s">
        <v>142</v>
      </c>
      <c r="I177" s="25">
        <v>154</v>
      </c>
      <c r="J177" s="25" t="s">
        <v>143</v>
      </c>
      <c r="K177" s="25">
        <v>164</v>
      </c>
    </row>
    <row r="178" spans="1:11" x14ac:dyDescent="0.25">
      <c r="A178" s="2">
        <v>171</v>
      </c>
      <c r="B178" s="2">
        <v>53</v>
      </c>
      <c r="C178" s="24">
        <v>3.246527777777778E-2</v>
      </c>
      <c r="D178" s="25" t="s">
        <v>279</v>
      </c>
      <c r="E178" s="19" t="s">
        <v>34</v>
      </c>
      <c r="F178" s="25" t="s">
        <v>35</v>
      </c>
      <c r="G178" s="25" t="s">
        <v>35</v>
      </c>
      <c r="H178" s="25" t="s">
        <v>95</v>
      </c>
      <c r="I178" s="25">
        <v>180</v>
      </c>
      <c r="J178" s="25" t="s">
        <v>46</v>
      </c>
      <c r="K178" s="25">
        <v>165</v>
      </c>
    </row>
    <row r="179" spans="1:11" x14ac:dyDescent="0.25">
      <c r="A179" s="2">
        <v>172</v>
      </c>
      <c r="B179" s="2">
        <v>477</v>
      </c>
      <c r="C179" s="24">
        <v>3.2557870370370369E-2</v>
      </c>
      <c r="D179" s="25" t="s">
        <v>280</v>
      </c>
      <c r="E179" s="19" t="s">
        <v>24</v>
      </c>
      <c r="F179" s="25" t="s">
        <v>25</v>
      </c>
      <c r="G179" s="25" t="s">
        <v>25</v>
      </c>
      <c r="H179" s="25" t="s">
        <v>83</v>
      </c>
      <c r="I179" s="25">
        <v>153</v>
      </c>
      <c r="J179" s="25" t="s">
        <v>118</v>
      </c>
      <c r="K179" s="25" t="s">
        <v>118</v>
      </c>
    </row>
    <row r="180" spans="1:11" x14ac:dyDescent="0.25">
      <c r="A180" s="2">
        <v>173</v>
      </c>
      <c r="B180" s="2">
        <v>395</v>
      </c>
      <c r="C180" s="24">
        <v>3.2569444444444443E-2</v>
      </c>
      <c r="D180" s="25" t="s">
        <v>281</v>
      </c>
      <c r="E180" s="19" t="s">
        <v>157</v>
      </c>
      <c r="F180" s="25" t="s">
        <v>158</v>
      </c>
      <c r="G180" s="25" t="s">
        <v>158</v>
      </c>
      <c r="H180" s="25" t="s">
        <v>93</v>
      </c>
      <c r="I180" s="25">
        <v>179</v>
      </c>
      <c r="J180" s="25" t="s">
        <v>153</v>
      </c>
      <c r="K180" s="25">
        <v>166</v>
      </c>
    </row>
    <row r="181" spans="1:11" x14ac:dyDescent="0.25">
      <c r="A181" s="2">
        <v>174</v>
      </c>
      <c r="B181" s="2">
        <v>483</v>
      </c>
      <c r="C181" s="24">
        <v>3.2673611111111105E-2</v>
      </c>
      <c r="D181" s="25" t="s">
        <v>282</v>
      </c>
      <c r="E181" s="19" t="s">
        <v>24</v>
      </c>
      <c r="F181" s="25" t="s">
        <v>25</v>
      </c>
      <c r="G181" s="25" t="s">
        <v>25</v>
      </c>
      <c r="H181" s="25" t="s">
        <v>70</v>
      </c>
      <c r="I181" s="25">
        <v>178</v>
      </c>
      <c r="J181" s="25" t="s">
        <v>118</v>
      </c>
      <c r="K181" s="25" t="s">
        <v>118</v>
      </c>
    </row>
    <row r="182" spans="1:11" x14ac:dyDescent="0.25">
      <c r="A182" s="2">
        <v>175</v>
      </c>
      <c r="B182" s="2">
        <v>55</v>
      </c>
      <c r="C182" s="24">
        <v>3.2685185185185185E-2</v>
      </c>
      <c r="D182" s="25" t="s">
        <v>283</v>
      </c>
      <c r="E182" s="19" t="s">
        <v>34</v>
      </c>
      <c r="F182" s="25" t="s">
        <v>35</v>
      </c>
      <c r="G182" s="25" t="s">
        <v>35</v>
      </c>
      <c r="H182" s="25" t="s">
        <v>93</v>
      </c>
      <c r="I182" s="25">
        <v>177</v>
      </c>
      <c r="J182" s="25" t="s">
        <v>89</v>
      </c>
      <c r="K182" s="25">
        <v>167</v>
      </c>
    </row>
    <row r="183" spans="1:11" x14ac:dyDescent="0.25">
      <c r="A183" s="2">
        <v>176</v>
      </c>
      <c r="B183" s="2">
        <v>485</v>
      </c>
      <c r="C183" s="24">
        <v>3.2696759259259259E-2</v>
      </c>
      <c r="D183" s="25" t="s">
        <v>284</v>
      </c>
      <c r="E183" s="19" t="s">
        <v>24</v>
      </c>
      <c r="F183" s="25" t="s">
        <v>25</v>
      </c>
      <c r="G183" s="25" t="s">
        <v>25</v>
      </c>
      <c r="H183" s="25" t="s">
        <v>83</v>
      </c>
      <c r="I183" s="25">
        <v>152</v>
      </c>
      <c r="J183" s="25" t="s">
        <v>118</v>
      </c>
      <c r="K183" s="25" t="s">
        <v>118</v>
      </c>
    </row>
    <row r="184" spans="1:11" x14ac:dyDescent="0.25">
      <c r="A184" s="2">
        <v>177</v>
      </c>
      <c r="B184" s="2">
        <v>420</v>
      </c>
      <c r="C184" s="24">
        <v>3.2789351851851854E-2</v>
      </c>
      <c r="D184" s="25" t="s">
        <v>285</v>
      </c>
      <c r="E184" s="19" t="s">
        <v>24</v>
      </c>
      <c r="F184" s="25" t="s">
        <v>25</v>
      </c>
      <c r="G184" s="25" t="s">
        <v>25</v>
      </c>
      <c r="H184" s="25" t="s">
        <v>93</v>
      </c>
      <c r="I184" s="25">
        <v>176</v>
      </c>
      <c r="J184" s="25" t="s">
        <v>118</v>
      </c>
      <c r="K184" s="25" t="s">
        <v>118</v>
      </c>
    </row>
    <row r="185" spans="1:11" x14ac:dyDescent="0.25">
      <c r="A185" s="2">
        <v>178</v>
      </c>
      <c r="B185" s="2">
        <v>572</v>
      </c>
      <c r="C185" s="24">
        <v>3.290509259259259E-2</v>
      </c>
      <c r="D185" s="25" t="s">
        <v>286</v>
      </c>
      <c r="E185" s="19" t="s">
        <v>73</v>
      </c>
      <c r="F185" s="25" t="s">
        <v>74</v>
      </c>
      <c r="G185" s="25" t="s">
        <v>74</v>
      </c>
      <c r="H185" s="25" t="s">
        <v>160</v>
      </c>
      <c r="I185" s="25">
        <v>151</v>
      </c>
      <c r="J185" s="25" t="s">
        <v>219</v>
      </c>
      <c r="K185" s="25">
        <v>168</v>
      </c>
    </row>
    <row r="186" spans="1:11" x14ac:dyDescent="0.25">
      <c r="A186" s="2">
        <v>179</v>
      </c>
      <c r="B186" s="2">
        <v>32</v>
      </c>
      <c r="C186" s="24">
        <v>3.2916666666666664E-2</v>
      </c>
      <c r="D186" s="25" t="s">
        <v>287</v>
      </c>
      <c r="E186" s="19" t="s">
        <v>34</v>
      </c>
      <c r="F186" s="25" t="s">
        <v>35</v>
      </c>
      <c r="G186" s="25" t="s">
        <v>35</v>
      </c>
      <c r="H186" s="25" t="s">
        <v>230</v>
      </c>
      <c r="I186" s="25">
        <v>150</v>
      </c>
      <c r="J186" s="25" t="s">
        <v>143</v>
      </c>
      <c r="K186" s="25">
        <v>169</v>
      </c>
    </row>
    <row r="187" spans="1:11" x14ac:dyDescent="0.25">
      <c r="A187" s="2">
        <v>180</v>
      </c>
      <c r="B187" s="2">
        <v>482</v>
      </c>
      <c r="C187" s="24">
        <v>3.2939814814814811E-2</v>
      </c>
      <c r="D187" s="25" t="s">
        <v>288</v>
      </c>
      <c r="E187" s="19" t="s">
        <v>24</v>
      </c>
      <c r="F187" s="25" t="s">
        <v>25</v>
      </c>
      <c r="G187" s="25" t="s">
        <v>25</v>
      </c>
      <c r="H187" s="25" t="s">
        <v>289</v>
      </c>
      <c r="I187" s="25">
        <v>175</v>
      </c>
      <c r="J187" s="25" t="s">
        <v>118</v>
      </c>
      <c r="K187" s="25" t="s">
        <v>118</v>
      </c>
    </row>
    <row r="188" spans="1:11" x14ac:dyDescent="0.25">
      <c r="A188" s="2">
        <v>181</v>
      </c>
      <c r="B188" s="2">
        <v>584</v>
      </c>
      <c r="C188" s="24">
        <v>3.2951388888888891E-2</v>
      </c>
      <c r="D188" s="25" t="s">
        <v>290</v>
      </c>
      <c r="E188" s="19" t="s">
        <v>73</v>
      </c>
      <c r="F188" s="25" t="s">
        <v>74</v>
      </c>
      <c r="G188" s="25" t="s">
        <v>74</v>
      </c>
      <c r="H188" s="25" t="s">
        <v>26</v>
      </c>
      <c r="I188" s="25">
        <v>174</v>
      </c>
      <c r="J188" s="25" t="s">
        <v>519</v>
      </c>
      <c r="K188" s="25">
        <v>170</v>
      </c>
    </row>
    <row r="189" spans="1:11" x14ac:dyDescent="0.25">
      <c r="A189" s="2">
        <v>182</v>
      </c>
      <c r="B189" s="2">
        <v>751</v>
      </c>
      <c r="C189" s="24">
        <v>3.2951388888888891E-2</v>
      </c>
      <c r="D189" s="25" t="s">
        <v>291</v>
      </c>
      <c r="E189" s="19" t="s">
        <v>29</v>
      </c>
      <c r="F189" s="25" t="s">
        <v>30</v>
      </c>
      <c r="G189" s="25" t="s">
        <v>31</v>
      </c>
      <c r="H189" s="25" t="s">
        <v>26</v>
      </c>
      <c r="I189" s="25">
        <v>173</v>
      </c>
      <c r="J189" s="25" t="s">
        <v>118</v>
      </c>
      <c r="K189" s="25" t="s">
        <v>118</v>
      </c>
    </row>
    <row r="190" spans="1:11" x14ac:dyDescent="0.25">
      <c r="A190" s="2">
        <v>183</v>
      </c>
      <c r="B190" s="2">
        <v>371</v>
      </c>
      <c r="C190" s="24">
        <v>3.2962962962962965E-2</v>
      </c>
      <c r="D190" s="25" t="s">
        <v>292</v>
      </c>
      <c r="E190" s="19" t="s">
        <v>37</v>
      </c>
      <c r="F190" s="25" t="s">
        <v>38</v>
      </c>
      <c r="G190" s="25" t="s">
        <v>38</v>
      </c>
      <c r="H190" s="25" t="s">
        <v>83</v>
      </c>
      <c r="I190" s="25">
        <v>149</v>
      </c>
      <c r="J190" s="25" t="s">
        <v>545</v>
      </c>
      <c r="K190" s="25">
        <v>171</v>
      </c>
    </row>
    <row r="191" spans="1:11" x14ac:dyDescent="0.25">
      <c r="A191" s="2">
        <v>184</v>
      </c>
      <c r="B191" s="2">
        <v>208</v>
      </c>
      <c r="C191" s="24">
        <v>3.2986111111111112E-2</v>
      </c>
      <c r="D191" s="25" t="s">
        <v>293</v>
      </c>
      <c r="E191" s="19" t="s">
        <v>64</v>
      </c>
      <c r="F191" s="25" t="s">
        <v>65</v>
      </c>
      <c r="G191" s="25" t="s">
        <v>66</v>
      </c>
      <c r="H191" s="25" t="s">
        <v>39</v>
      </c>
      <c r="I191" s="25">
        <v>172</v>
      </c>
      <c r="J191" s="25" t="s">
        <v>518</v>
      </c>
      <c r="K191" s="25">
        <v>172</v>
      </c>
    </row>
    <row r="192" spans="1:11" x14ac:dyDescent="0.25">
      <c r="A192" s="2">
        <v>185</v>
      </c>
      <c r="B192" s="2">
        <v>472</v>
      </c>
      <c r="C192" s="24">
        <v>3.3043981481481487E-2</v>
      </c>
      <c r="D192" s="25" t="s">
        <v>294</v>
      </c>
      <c r="E192" s="19" t="s">
        <v>24</v>
      </c>
      <c r="F192" s="25" t="s">
        <v>25</v>
      </c>
      <c r="G192" s="25" t="s">
        <v>25</v>
      </c>
      <c r="H192" s="25" t="s">
        <v>93</v>
      </c>
      <c r="I192" s="25">
        <v>171</v>
      </c>
      <c r="J192" s="25" t="s">
        <v>118</v>
      </c>
      <c r="K192" s="25" t="s">
        <v>118</v>
      </c>
    </row>
    <row r="193" spans="1:11" x14ac:dyDescent="0.25">
      <c r="A193" s="2">
        <v>186</v>
      </c>
      <c r="B193" s="2">
        <v>455</v>
      </c>
      <c r="C193" s="24">
        <v>3.3090277777777781E-2</v>
      </c>
      <c r="D193" s="25" t="s">
        <v>295</v>
      </c>
      <c r="E193" s="19" t="s">
        <v>24</v>
      </c>
      <c r="F193" s="25" t="s">
        <v>25</v>
      </c>
      <c r="G193" s="25" t="s">
        <v>25</v>
      </c>
      <c r="H193" s="25" t="s">
        <v>151</v>
      </c>
      <c r="I193" s="25">
        <v>170</v>
      </c>
      <c r="J193" s="25" t="s">
        <v>118</v>
      </c>
      <c r="K193" s="25" t="s">
        <v>118</v>
      </c>
    </row>
    <row r="194" spans="1:11" x14ac:dyDescent="0.25">
      <c r="A194" s="2">
        <v>187</v>
      </c>
      <c r="B194" s="2">
        <v>278</v>
      </c>
      <c r="C194" s="24">
        <v>3.3148148148148149E-2</v>
      </c>
      <c r="D194" s="25" t="s">
        <v>296</v>
      </c>
      <c r="E194" s="19" t="s">
        <v>57</v>
      </c>
      <c r="F194" s="25" t="s">
        <v>58</v>
      </c>
      <c r="G194" s="25" t="s">
        <v>59</v>
      </c>
      <c r="H194" s="25" t="s">
        <v>32</v>
      </c>
      <c r="I194" s="25">
        <v>169</v>
      </c>
      <c r="J194" s="25" t="s">
        <v>519</v>
      </c>
      <c r="K194" s="25">
        <v>173</v>
      </c>
    </row>
    <row r="195" spans="1:11" x14ac:dyDescent="0.25">
      <c r="A195" s="2">
        <v>188</v>
      </c>
      <c r="B195" s="2">
        <v>38</v>
      </c>
      <c r="C195" s="24">
        <v>3.335648148148148E-2</v>
      </c>
      <c r="D195" s="25" t="s">
        <v>297</v>
      </c>
      <c r="E195" s="19" t="s">
        <v>34</v>
      </c>
      <c r="F195" s="25" t="s">
        <v>35</v>
      </c>
      <c r="G195" s="25" t="s">
        <v>35</v>
      </c>
      <c r="H195" s="25" t="s">
        <v>151</v>
      </c>
      <c r="I195" s="25">
        <v>168</v>
      </c>
      <c r="J195" s="25" t="s">
        <v>519</v>
      </c>
      <c r="K195" s="25">
        <v>174</v>
      </c>
    </row>
    <row r="196" spans="1:11" x14ac:dyDescent="0.25">
      <c r="A196" s="2">
        <v>189</v>
      </c>
      <c r="B196" s="2">
        <v>143</v>
      </c>
      <c r="C196" s="24">
        <v>3.3414351851851855E-2</v>
      </c>
      <c r="D196" s="25" t="s">
        <v>298</v>
      </c>
      <c r="E196" s="19" t="s">
        <v>86</v>
      </c>
      <c r="F196" s="25" t="s">
        <v>87</v>
      </c>
      <c r="G196" s="25" t="s">
        <v>87</v>
      </c>
      <c r="H196" s="25" t="s">
        <v>160</v>
      </c>
      <c r="I196" s="25">
        <v>148</v>
      </c>
      <c r="J196" s="25" t="s">
        <v>545</v>
      </c>
      <c r="K196" s="25">
        <v>175</v>
      </c>
    </row>
    <row r="197" spans="1:11" x14ac:dyDescent="0.25">
      <c r="A197" s="2">
        <v>190</v>
      </c>
      <c r="B197" s="2">
        <v>84</v>
      </c>
      <c r="C197" s="24">
        <v>3.3506944444444443E-2</v>
      </c>
      <c r="D197" s="25" t="s">
        <v>299</v>
      </c>
      <c r="E197" s="19" t="s">
        <v>91</v>
      </c>
      <c r="F197" s="25" t="s">
        <v>92</v>
      </c>
      <c r="G197" s="25" t="s">
        <v>92</v>
      </c>
      <c r="H197" s="25" t="s">
        <v>83</v>
      </c>
      <c r="I197" s="25">
        <v>147</v>
      </c>
      <c r="J197" s="25" t="s">
        <v>164</v>
      </c>
      <c r="K197" s="25">
        <v>176</v>
      </c>
    </row>
    <row r="198" spans="1:11" x14ac:dyDescent="0.25">
      <c r="A198" s="2">
        <v>191</v>
      </c>
      <c r="B198" s="2">
        <v>644</v>
      </c>
      <c r="C198" s="24">
        <v>3.3518518518518517E-2</v>
      </c>
      <c r="D198" s="25" t="s">
        <v>300</v>
      </c>
      <c r="E198" s="19" t="s">
        <v>18</v>
      </c>
      <c r="F198" s="25" t="s">
        <v>19</v>
      </c>
      <c r="G198" s="25" t="s">
        <v>20</v>
      </c>
      <c r="H198" s="25" t="s">
        <v>83</v>
      </c>
      <c r="I198" s="25">
        <v>146</v>
      </c>
      <c r="J198" s="25" t="s">
        <v>219</v>
      </c>
      <c r="K198" s="25">
        <v>177</v>
      </c>
    </row>
    <row r="199" spans="1:11" x14ac:dyDescent="0.25">
      <c r="A199" s="2">
        <v>192</v>
      </c>
      <c r="B199" s="2">
        <v>223</v>
      </c>
      <c r="C199" s="24">
        <v>3.3564814814814818E-2</v>
      </c>
      <c r="D199" s="25" t="s">
        <v>301</v>
      </c>
      <c r="E199" s="19" t="s">
        <v>64</v>
      </c>
      <c r="F199" s="25" t="s">
        <v>65</v>
      </c>
      <c r="G199" s="25" t="s">
        <v>66</v>
      </c>
      <c r="H199" s="25" t="s">
        <v>93</v>
      </c>
      <c r="I199" s="25">
        <v>167</v>
      </c>
      <c r="J199" s="25" t="s">
        <v>153</v>
      </c>
      <c r="K199" s="25">
        <v>178</v>
      </c>
    </row>
    <row r="200" spans="1:11" x14ac:dyDescent="0.25">
      <c r="A200" s="2">
        <v>193</v>
      </c>
      <c r="B200" s="2">
        <v>731</v>
      </c>
      <c r="C200" s="24">
        <v>3.3645833333333333E-2</v>
      </c>
      <c r="D200" s="25" t="s">
        <v>302</v>
      </c>
      <c r="E200" s="19" t="s">
        <v>53</v>
      </c>
      <c r="F200" s="25" t="s">
        <v>54</v>
      </c>
      <c r="G200" s="25" t="s">
        <v>54</v>
      </c>
      <c r="H200" s="25" t="s">
        <v>21</v>
      </c>
      <c r="I200" s="25">
        <v>166</v>
      </c>
      <c r="J200" s="25" t="s">
        <v>76</v>
      </c>
      <c r="K200" s="25">
        <v>179</v>
      </c>
    </row>
    <row r="201" spans="1:11" x14ac:dyDescent="0.25">
      <c r="A201" s="2">
        <v>194</v>
      </c>
      <c r="B201" s="2">
        <v>436</v>
      </c>
      <c r="C201" s="24">
        <v>3.3819444444444451E-2</v>
      </c>
      <c r="D201" s="25" t="s">
        <v>303</v>
      </c>
      <c r="E201" s="19" t="s">
        <v>24</v>
      </c>
      <c r="F201" s="25" t="s">
        <v>25</v>
      </c>
      <c r="G201" s="25" t="s">
        <v>25</v>
      </c>
      <c r="H201" s="25" t="s">
        <v>142</v>
      </c>
      <c r="I201" s="25">
        <v>145</v>
      </c>
      <c r="J201" s="25" t="s">
        <v>234</v>
      </c>
      <c r="K201" s="25">
        <v>180</v>
      </c>
    </row>
    <row r="202" spans="1:11" x14ac:dyDescent="0.25">
      <c r="A202" s="2">
        <v>195</v>
      </c>
      <c r="B202" s="2">
        <v>61</v>
      </c>
      <c r="C202" s="24">
        <v>3.3935185185185186E-2</v>
      </c>
      <c r="D202" s="25" t="s">
        <v>304</v>
      </c>
      <c r="E202" s="19" t="s">
        <v>34</v>
      </c>
      <c r="F202" s="25" t="s">
        <v>35</v>
      </c>
      <c r="G202" s="25" t="s">
        <v>35</v>
      </c>
      <c r="H202" s="25" t="s">
        <v>83</v>
      </c>
      <c r="I202" s="25">
        <v>144</v>
      </c>
      <c r="J202" s="25" t="s">
        <v>545</v>
      </c>
      <c r="K202" s="25">
        <v>181</v>
      </c>
    </row>
    <row r="203" spans="1:11" x14ac:dyDescent="0.25">
      <c r="A203" s="2">
        <v>196</v>
      </c>
      <c r="B203" s="2">
        <v>79</v>
      </c>
      <c r="C203" s="24">
        <v>3.4074074074074076E-2</v>
      </c>
      <c r="D203" s="25" t="s">
        <v>305</v>
      </c>
      <c r="E203" s="19" t="s">
        <v>91</v>
      </c>
      <c r="F203" s="25" t="s">
        <v>92</v>
      </c>
      <c r="G203" s="25" t="s">
        <v>92</v>
      </c>
      <c r="H203" s="25" t="s">
        <v>230</v>
      </c>
      <c r="I203" s="25">
        <v>143</v>
      </c>
      <c r="J203" s="25" t="s">
        <v>544</v>
      </c>
      <c r="K203" s="25">
        <v>182</v>
      </c>
    </row>
    <row r="204" spans="1:11" x14ac:dyDescent="0.25">
      <c r="A204" s="2">
        <v>197</v>
      </c>
      <c r="B204" s="2">
        <v>555</v>
      </c>
      <c r="C204" s="24">
        <v>3.4143518518518517E-2</v>
      </c>
      <c r="D204" s="25" t="s">
        <v>306</v>
      </c>
      <c r="E204" s="19" t="s">
        <v>29</v>
      </c>
      <c r="F204" s="25" t="s">
        <v>30</v>
      </c>
      <c r="G204" s="25" t="s">
        <v>31</v>
      </c>
      <c r="H204" s="25" t="s">
        <v>151</v>
      </c>
      <c r="I204" s="25">
        <v>165</v>
      </c>
      <c r="J204" s="25" t="s">
        <v>96</v>
      </c>
      <c r="K204" s="25">
        <v>183</v>
      </c>
    </row>
    <row r="205" spans="1:11" x14ac:dyDescent="0.25">
      <c r="A205" s="2">
        <v>198</v>
      </c>
      <c r="B205" s="2">
        <v>133</v>
      </c>
      <c r="C205" s="24">
        <v>3.4166666666666672E-2</v>
      </c>
      <c r="D205" s="25" t="s">
        <v>307</v>
      </c>
      <c r="E205" s="19" t="s">
        <v>86</v>
      </c>
      <c r="F205" s="25" t="s">
        <v>87</v>
      </c>
      <c r="G205" s="25" t="s">
        <v>87</v>
      </c>
      <c r="H205" s="25" t="s">
        <v>39</v>
      </c>
      <c r="I205" s="25">
        <v>164</v>
      </c>
      <c r="J205" s="25" t="s">
        <v>518</v>
      </c>
      <c r="K205" s="25">
        <v>184</v>
      </c>
    </row>
    <row r="206" spans="1:11" x14ac:dyDescent="0.25">
      <c r="A206" s="2">
        <v>199</v>
      </c>
      <c r="B206" s="2">
        <v>410</v>
      </c>
      <c r="C206" s="24">
        <v>3.4178240740740738E-2</v>
      </c>
      <c r="D206" s="25" t="s">
        <v>308</v>
      </c>
      <c r="E206" s="19" t="s">
        <v>53</v>
      </c>
      <c r="F206" s="25" t="s">
        <v>54</v>
      </c>
      <c r="G206" s="25" t="s">
        <v>54</v>
      </c>
      <c r="H206" s="25" t="s">
        <v>26</v>
      </c>
      <c r="I206" s="25">
        <v>163</v>
      </c>
      <c r="J206" s="25" t="s">
        <v>111</v>
      </c>
      <c r="K206" s="25">
        <v>185</v>
      </c>
    </row>
    <row r="207" spans="1:11" x14ac:dyDescent="0.25">
      <c r="A207" s="2">
        <v>200</v>
      </c>
      <c r="B207" s="2">
        <v>669</v>
      </c>
      <c r="C207" s="24">
        <v>3.4189814814814819E-2</v>
      </c>
      <c r="D207" s="25" t="s">
        <v>309</v>
      </c>
      <c r="E207" s="19" t="s">
        <v>145</v>
      </c>
      <c r="F207" s="25" t="s">
        <v>146</v>
      </c>
      <c r="G207" s="25" t="s">
        <v>20</v>
      </c>
      <c r="H207" s="25" t="s">
        <v>95</v>
      </c>
      <c r="I207" s="25">
        <v>162</v>
      </c>
      <c r="J207" s="25" t="s">
        <v>111</v>
      </c>
      <c r="K207" s="25">
        <v>186</v>
      </c>
    </row>
    <row r="208" spans="1:11" x14ac:dyDescent="0.25">
      <c r="A208" s="2">
        <v>201</v>
      </c>
      <c r="B208" s="2">
        <v>319</v>
      </c>
      <c r="C208" s="24">
        <v>3.4224537037037032E-2</v>
      </c>
      <c r="D208" s="25" t="s">
        <v>310</v>
      </c>
      <c r="E208" s="19" t="s">
        <v>43</v>
      </c>
      <c r="F208" s="25" t="s">
        <v>44</v>
      </c>
      <c r="G208" s="25" t="s">
        <v>44</v>
      </c>
      <c r="H208" s="25" t="s">
        <v>70</v>
      </c>
      <c r="I208" s="25">
        <v>161</v>
      </c>
      <c r="J208" s="25" t="s">
        <v>153</v>
      </c>
      <c r="K208" s="25">
        <v>187</v>
      </c>
    </row>
    <row r="209" spans="1:11" x14ac:dyDescent="0.25">
      <c r="A209" s="2">
        <v>202</v>
      </c>
      <c r="B209" s="2">
        <v>311</v>
      </c>
      <c r="C209" s="24">
        <v>3.4270833333333334E-2</v>
      </c>
      <c r="D209" s="25" t="s">
        <v>311</v>
      </c>
      <c r="E209" s="19" t="s">
        <v>133</v>
      </c>
      <c r="F209" s="25" t="s">
        <v>134</v>
      </c>
      <c r="G209" s="25" t="s">
        <v>51</v>
      </c>
      <c r="H209" s="25" t="s">
        <v>151</v>
      </c>
      <c r="I209" s="25">
        <v>160</v>
      </c>
      <c r="J209" s="25" t="s">
        <v>113</v>
      </c>
      <c r="K209" s="25">
        <v>188</v>
      </c>
    </row>
    <row r="210" spans="1:11" x14ac:dyDescent="0.25">
      <c r="A210" s="2">
        <v>203</v>
      </c>
      <c r="B210" s="2">
        <v>226</v>
      </c>
      <c r="C210" s="24">
        <v>3.4305555555555554E-2</v>
      </c>
      <c r="D210" s="25" t="s">
        <v>312</v>
      </c>
      <c r="E210" s="19" t="s">
        <v>64</v>
      </c>
      <c r="F210" s="25" t="s">
        <v>65</v>
      </c>
      <c r="G210" s="25" t="s">
        <v>66</v>
      </c>
      <c r="H210" s="25" t="s">
        <v>70</v>
      </c>
      <c r="I210" s="25">
        <v>159</v>
      </c>
      <c r="J210" s="25" t="s">
        <v>519</v>
      </c>
      <c r="K210" s="25">
        <v>189</v>
      </c>
    </row>
    <row r="211" spans="1:11" x14ac:dyDescent="0.25">
      <c r="A211" s="2">
        <v>204</v>
      </c>
      <c r="B211" s="2">
        <v>486</v>
      </c>
      <c r="C211" s="24">
        <v>3.4340277777777782E-2</v>
      </c>
      <c r="D211" s="25" t="s">
        <v>313</v>
      </c>
      <c r="E211" s="19" t="s">
        <v>24</v>
      </c>
      <c r="F211" s="25" t="s">
        <v>25</v>
      </c>
      <c r="G211" s="25" t="s">
        <v>25</v>
      </c>
      <c r="H211" s="25" t="s">
        <v>230</v>
      </c>
      <c r="I211" s="25">
        <v>142</v>
      </c>
      <c r="J211" s="25" t="s">
        <v>118</v>
      </c>
      <c r="K211" s="25" t="s">
        <v>118</v>
      </c>
    </row>
    <row r="212" spans="1:11" x14ac:dyDescent="0.25">
      <c r="A212" s="2">
        <v>205</v>
      </c>
      <c r="B212" s="2">
        <v>690</v>
      </c>
      <c r="C212" s="24">
        <v>3.4398148148148143E-2</v>
      </c>
      <c r="D212" s="25" t="s">
        <v>314</v>
      </c>
      <c r="E212" s="19" t="s">
        <v>145</v>
      </c>
      <c r="F212" s="25" t="s">
        <v>146</v>
      </c>
      <c r="G212" s="25" t="s">
        <v>20</v>
      </c>
      <c r="H212" s="25" t="s">
        <v>93</v>
      </c>
      <c r="I212" s="25">
        <v>158</v>
      </c>
      <c r="J212" s="25" t="s">
        <v>120</v>
      </c>
      <c r="K212" s="25">
        <v>190</v>
      </c>
    </row>
    <row r="213" spans="1:11" x14ac:dyDescent="0.25">
      <c r="A213" s="2">
        <v>206</v>
      </c>
      <c r="B213" s="2">
        <v>176</v>
      </c>
      <c r="C213" s="24">
        <v>3.4432870370370371E-2</v>
      </c>
      <c r="D213" s="25" t="s">
        <v>315</v>
      </c>
      <c r="E213" s="19" t="s">
        <v>166</v>
      </c>
      <c r="F213" s="25" t="s">
        <v>167</v>
      </c>
      <c r="G213" s="25" t="s">
        <v>167</v>
      </c>
      <c r="H213" s="25" t="s">
        <v>124</v>
      </c>
      <c r="I213" s="25">
        <v>141</v>
      </c>
      <c r="J213" s="25" t="s">
        <v>84</v>
      </c>
      <c r="K213" s="25">
        <v>191</v>
      </c>
    </row>
    <row r="214" spans="1:11" x14ac:dyDescent="0.25">
      <c r="A214" s="2">
        <v>207</v>
      </c>
      <c r="B214" s="2">
        <v>220</v>
      </c>
      <c r="C214" s="24">
        <v>3.4479166666666665E-2</v>
      </c>
      <c r="D214" s="25" t="s">
        <v>316</v>
      </c>
      <c r="E214" s="19" t="s">
        <v>64</v>
      </c>
      <c r="F214" s="25" t="s">
        <v>65</v>
      </c>
      <c r="G214" s="25" t="s">
        <v>66</v>
      </c>
      <c r="H214" s="25" t="s">
        <v>95</v>
      </c>
      <c r="I214" s="25">
        <v>157</v>
      </c>
      <c r="J214" s="25" t="s">
        <v>571</v>
      </c>
      <c r="K214" s="25">
        <v>192</v>
      </c>
    </row>
    <row r="215" spans="1:11" x14ac:dyDescent="0.25">
      <c r="A215" s="2">
        <v>208</v>
      </c>
      <c r="B215" s="2">
        <v>749</v>
      </c>
      <c r="C215" s="24">
        <v>3.4548611111111113E-2</v>
      </c>
      <c r="D215" s="25" t="s">
        <v>317</v>
      </c>
      <c r="E215" s="19" t="s">
        <v>318</v>
      </c>
      <c r="F215" s="25" t="s">
        <v>118</v>
      </c>
      <c r="G215" s="25" t="s">
        <v>118</v>
      </c>
      <c r="H215" s="25" t="s">
        <v>230</v>
      </c>
      <c r="I215" s="25" t="s">
        <v>118</v>
      </c>
      <c r="J215" s="25" t="s">
        <v>118</v>
      </c>
      <c r="K215" s="25" t="s">
        <v>118</v>
      </c>
    </row>
    <row r="216" spans="1:11" x14ac:dyDescent="0.25">
      <c r="A216" s="2">
        <v>209</v>
      </c>
      <c r="B216" s="2">
        <v>735</v>
      </c>
      <c r="C216" s="24">
        <v>3.4618055555555555E-2</v>
      </c>
      <c r="D216" s="25" t="s">
        <v>319</v>
      </c>
      <c r="E216" s="19" t="s">
        <v>133</v>
      </c>
      <c r="F216" s="25" t="s">
        <v>134</v>
      </c>
      <c r="G216" s="25" t="s">
        <v>51</v>
      </c>
      <c r="H216" s="25" t="s">
        <v>95</v>
      </c>
      <c r="I216" s="25">
        <v>156</v>
      </c>
      <c r="J216" s="25" t="s">
        <v>153</v>
      </c>
      <c r="K216" s="25">
        <v>193</v>
      </c>
    </row>
    <row r="217" spans="1:11" x14ac:dyDescent="0.25">
      <c r="A217" s="2">
        <v>210</v>
      </c>
      <c r="B217" s="2">
        <v>433</v>
      </c>
      <c r="C217" s="24">
        <v>3.4826388888888886E-2</v>
      </c>
      <c r="D217" s="25" t="s">
        <v>320</v>
      </c>
      <c r="E217" s="19" t="s">
        <v>24</v>
      </c>
      <c r="F217" s="25" t="s">
        <v>25</v>
      </c>
      <c r="G217" s="25" t="s">
        <v>25</v>
      </c>
      <c r="H217" s="25" t="s">
        <v>142</v>
      </c>
      <c r="I217" s="25">
        <v>140</v>
      </c>
      <c r="J217" s="25" t="s">
        <v>118</v>
      </c>
      <c r="K217" s="25" t="s">
        <v>118</v>
      </c>
    </row>
    <row r="218" spans="1:11" x14ac:dyDescent="0.25">
      <c r="A218" s="2">
        <v>211</v>
      </c>
      <c r="B218" s="2">
        <v>544</v>
      </c>
      <c r="C218" s="24">
        <v>3.4872685185185187E-2</v>
      </c>
      <c r="D218" s="25" t="s">
        <v>321</v>
      </c>
      <c r="E218" s="19" t="s">
        <v>29</v>
      </c>
      <c r="F218" s="25" t="s">
        <v>30</v>
      </c>
      <c r="G218" s="25" t="s">
        <v>31</v>
      </c>
      <c r="H218" s="25" t="s">
        <v>83</v>
      </c>
      <c r="I218" s="25">
        <v>139</v>
      </c>
      <c r="J218" s="25" t="s">
        <v>274</v>
      </c>
      <c r="K218" s="25">
        <v>194</v>
      </c>
    </row>
    <row r="219" spans="1:11" x14ac:dyDescent="0.25">
      <c r="A219" s="2">
        <v>212</v>
      </c>
      <c r="B219" s="2">
        <v>202</v>
      </c>
      <c r="C219" s="24">
        <v>3.4895833333333334E-2</v>
      </c>
      <c r="D219" s="25" t="s">
        <v>322</v>
      </c>
      <c r="E219" s="19" t="s">
        <v>64</v>
      </c>
      <c r="F219" s="25" t="s">
        <v>65</v>
      </c>
      <c r="G219" s="25" t="s">
        <v>66</v>
      </c>
      <c r="H219" s="25" t="s">
        <v>95</v>
      </c>
      <c r="I219" s="25">
        <v>155</v>
      </c>
      <c r="J219" s="25" t="s">
        <v>76</v>
      </c>
      <c r="K219" s="25">
        <v>195</v>
      </c>
    </row>
    <row r="220" spans="1:11" x14ac:dyDescent="0.25">
      <c r="A220" s="2">
        <v>213</v>
      </c>
      <c r="B220" s="2">
        <v>678</v>
      </c>
      <c r="C220" s="24">
        <v>3.498842592592593E-2</v>
      </c>
      <c r="D220" s="25" t="s">
        <v>323</v>
      </c>
      <c r="E220" s="19" t="s">
        <v>145</v>
      </c>
      <c r="F220" s="25" t="s">
        <v>146</v>
      </c>
      <c r="G220" s="25" t="s">
        <v>20</v>
      </c>
      <c r="H220" s="25" t="s">
        <v>151</v>
      </c>
      <c r="I220" s="25">
        <v>154</v>
      </c>
      <c r="J220" s="25" t="s">
        <v>148</v>
      </c>
      <c r="K220" s="25">
        <v>196</v>
      </c>
    </row>
    <row r="221" spans="1:11" x14ac:dyDescent="0.25">
      <c r="A221" s="2">
        <v>214</v>
      </c>
      <c r="B221" s="2">
        <v>723</v>
      </c>
      <c r="C221" s="24">
        <v>3.5023148148148144E-2</v>
      </c>
      <c r="D221" s="25" t="s">
        <v>324</v>
      </c>
      <c r="E221" s="19" t="s">
        <v>24</v>
      </c>
      <c r="F221" s="25" t="s">
        <v>25</v>
      </c>
      <c r="G221" s="25" t="s">
        <v>25</v>
      </c>
      <c r="H221" s="25" t="s">
        <v>171</v>
      </c>
      <c r="I221" s="25">
        <v>138</v>
      </c>
      <c r="J221" s="25" t="s">
        <v>172</v>
      </c>
      <c r="K221" s="25">
        <v>197</v>
      </c>
    </row>
    <row r="222" spans="1:11" x14ac:dyDescent="0.25">
      <c r="A222" s="2">
        <v>215</v>
      </c>
      <c r="B222" s="2">
        <v>624</v>
      </c>
      <c r="C222" s="24">
        <v>3.5196759259259254E-2</v>
      </c>
      <c r="D222" s="25" t="s">
        <v>325</v>
      </c>
      <c r="E222" s="19" t="s">
        <v>18</v>
      </c>
      <c r="F222" s="25" t="s">
        <v>19</v>
      </c>
      <c r="G222" s="25" t="s">
        <v>20</v>
      </c>
      <c r="H222" s="25" t="s">
        <v>79</v>
      </c>
      <c r="I222" s="25">
        <v>137</v>
      </c>
      <c r="J222" s="25" t="s">
        <v>257</v>
      </c>
      <c r="K222" s="25">
        <v>198</v>
      </c>
    </row>
    <row r="223" spans="1:11" x14ac:dyDescent="0.25">
      <c r="A223" s="2">
        <v>216</v>
      </c>
      <c r="B223" s="2">
        <v>29</v>
      </c>
      <c r="C223" s="24">
        <v>3.5393518518518519E-2</v>
      </c>
      <c r="D223" s="25" t="s">
        <v>326</v>
      </c>
      <c r="E223" s="19" t="s">
        <v>34</v>
      </c>
      <c r="F223" s="25" t="s">
        <v>35</v>
      </c>
      <c r="G223" s="25" t="s">
        <v>35</v>
      </c>
      <c r="H223" s="25" t="s">
        <v>289</v>
      </c>
      <c r="I223" s="25">
        <v>153</v>
      </c>
      <c r="J223" s="25" t="s">
        <v>571</v>
      </c>
      <c r="K223" s="25">
        <v>199</v>
      </c>
    </row>
    <row r="224" spans="1:11" x14ac:dyDescent="0.25">
      <c r="A224" s="2">
        <v>217</v>
      </c>
      <c r="B224" s="2">
        <v>679</v>
      </c>
      <c r="C224" s="24">
        <v>3.5428240740740739E-2</v>
      </c>
      <c r="D224" s="25" t="s">
        <v>327</v>
      </c>
      <c r="E224" s="19" t="s">
        <v>145</v>
      </c>
      <c r="F224" s="25" t="s">
        <v>146</v>
      </c>
      <c r="G224" s="25" t="s">
        <v>20</v>
      </c>
      <c r="H224" s="25" t="s">
        <v>95</v>
      </c>
      <c r="I224" s="25">
        <v>152</v>
      </c>
      <c r="J224" s="25" t="s">
        <v>155</v>
      </c>
      <c r="K224" s="25">
        <v>200</v>
      </c>
    </row>
    <row r="225" spans="1:11" x14ac:dyDescent="0.25">
      <c r="A225" s="2">
        <v>218</v>
      </c>
      <c r="B225" s="2">
        <v>155</v>
      </c>
      <c r="C225" s="24">
        <v>3.5439814814814813E-2</v>
      </c>
      <c r="D225" s="25" t="s">
        <v>328</v>
      </c>
      <c r="E225" s="19" t="s">
        <v>86</v>
      </c>
      <c r="F225" s="25" t="s">
        <v>87</v>
      </c>
      <c r="G225" s="25" t="s">
        <v>87</v>
      </c>
      <c r="H225" s="25" t="s">
        <v>95</v>
      </c>
      <c r="I225" s="25">
        <v>151</v>
      </c>
      <c r="J225" s="25" t="s">
        <v>96</v>
      </c>
      <c r="K225" s="25">
        <v>201</v>
      </c>
    </row>
    <row r="226" spans="1:11" x14ac:dyDescent="0.25">
      <c r="A226" s="2">
        <v>219</v>
      </c>
      <c r="B226" s="2">
        <v>738</v>
      </c>
      <c r="C226" s="24">
        <v>3.5451388888888886E-2</v>
      </c>
      <c r="D226" s="25" t="s">
        <v>329</v>
      </c>
      <c r="E226" s="19" t="s">
        <v>29</v>
      </c>
      <c r="F226" s="25" t="s">
        <v>30</v>
      </c>
      <c r="G226" s="25" t="s">
        <v>31</v>
      </c>
      <c r="H226" s="25" t="s">
        <v>93</v>
      </c>
      <c r="I226" s="25">
        <v>150</v>
      </c>
      <c r="J226" s="25" t="s">
        <v>113</v>
      </c>
      <c r="K226" s="25">
        <v>202</v>
      </c>
    </row>
    <row r="227" spans="1:11" x14ac:dyDescent="0.25">
      <c r="A227" s="2">
        <v>220</v>
      </c>
      <c r="B227" s="2">
        <v>476</v>
      </c>
      <c r="C227" s="24">
        <v>3.5462962962962967E-2</v>
      </c>
      <c r="D227" s="25" t="s">
        <v>330</v>
      </c>
      <c r="E227" s="19" t="s">
        <v>24</v>
      </c>
      <c r="F227" s="25" t="s">
        <v>25</v>
      </c>
      <c r="G227" s="25" t="s">
        <v>25</v>
      </c>
      <c r="H227" s="25" t="s">
        <v>138</v>
      </c>
      <c r="I227" s="25">
        <v>136</v>
      </c>
      <c r="J227" s="25" t="s">
        <v>118</v>
      </c>
      <c r="K227" s="25" t="s">
        <v>118</v>
      </c>
    </row>
    <row r="228" spans="1:11" x14ac:dyDescent="0.25">
      <c r="A228" s="2">
        <v>221</v>
      </c>
      <c r="B228" s="2">
        <v>704</v>
      </c>
      <c r="C228" s="24">
        <v>3.5462962962962967E-2</v>
      </c>
      <c r="D228" s="25" t="s">
        <v>331</v>
      </c>
      <c r="E228" s="19" t="s">
        <v>49</v>
      </c>
      <c r="F228" s="25" t="s">
        <v>50</v>
      </c>
      <c r="G228" s="25" t="s">
        <v>51</v>
      </c>
      <c r="H228" s="25" t="s">
        <v>95</v>
      </c>
      <c r="I228" s="25">
        <v>149</v>
      </c>
      <c r="J228" s="25" t="s">
        <v>46</v>
      </c>
      <c r="K228" s="25">
        <v>203</v>
      </c>
    </row>
    <row r="229" spans="1:11" x14ac:dyDescent="0.25">
      <c r="A229" s="2">
        <v>222</v>
      </c>
      <c r="B229" s="2">
        <v>9</v>
      </c>
      <c r="C229" s="24">
        <v>3.5497685185185188E-2</v>
      </c>
      <c r="D229" s="25" t="s">
        <v>332</v>
      </c>
      <c r="E229" s="19" t="s">
        <v>192</v>
      </c>
      <c r="F229" s="25" t="s">
        <v>193</v>
      </c>
      <c r="G229" s="25" t="s">
        <v>193</v>
      </c>
      <c r="H229" s="25" t="s">
        <v>21</v>
      </c>
      <c r="I229" s="25">
        <v>148</v>
      </c>
      <c r="J229" s="25" t="s">
        <v>46</v>
      </c>
      <c r="K229" s="25">
        <v>204</v>
      </c>
    </row>
    <row r="230" spans="1:11" x14ac:dyDescent="0.25">
      <c r="A230" s="2">
        <v>223</v>
      </c>
      <c r="B230" s="2">
        <v>674</v>
      </c>
      <c r="C230" s="24">
        <v>3.5532407407407408E-2</v>
      </c>
      <c r="D230" s="25" t="s">
        <v>333</v>
      </c>
      <c r="E230" s="19" t="s">
        <v>145</v>
      </c>
      <c r="F230" s="25" t="s">
        <v>146</v>
      </c>
      <c r="G230" s="25" t="s">
        <v>20</v>
      </c>
      <c r="H230" s="25" t="s">
        <v>230</v>
      </c>
      <c r="I230" s="25">
        <v>135</v>
      </c>
      <c r="J230" s="25" t="s">
        <v>234</v>
      </c>
      <c r="K230" s="25">
        <v>205</v>
      </c>
    </row>
    <row r="231" spans="1:11" x14ac:dyDescent="0.25">
      <c r="A231" s="2">
        <v>224</v>
      </c>
      <c r="B231" s="2">
        <v>454</v>
      </c>
      <c r="C231" s="24">
        <v>3.5624999999999997E-2</v>
      </c>
      <c r="D231" s="25" t="s">
        <v>334</v>
      </c>
      <c r="E231" s="19" t="s">
        <v>24</v>
      </c>
      <c r="F231" s="25" t="s">
        <v>25</v>
      </c>
      <c r="G231" s="25" t="s">
        <v>25</v>
      </c>
      <c r="H231" s="25" t="s">
        <v>171</v>
      </c>
      <c r="I231" s="25">
        <v>134</v>
      </c>
      <c r="J231" s="25" t="s">
        <v>335</v>
      </c>
      <c r="K231" s="25">
        <v>206</v>
      </c>
    </row>
    <row r="232" spans="1:11" x14ac:dyDescent="0.25">
      <c r="A232" s="2">
        <v>225</v>
      </c>
      <c r="B232" s="2">
        <v>317</v>
      </c>
      <c r="C232" s="24">
        <v>3.5706018518518519E-2</v>
      </c>
      <c r="D232" s="25" t="s">
        <v>336</v>
      </c>
      <c r="E232" s="19" t="s">
        <v>43</v>
      </c>
      <c r="F232" s="25" t="s">
        <v>44</v>
      </c>
      <c r="G232" s="25" t="s">
        <v>44</v>
      </c>
      <c r="H232" s="25" t="s">
        <v>337</v>
      </c>
      <c r="I232" s="25">
        <v>133</v>
      </c>
      <c r="J232" s="25" t="s">
        <v>172</v>
      </c>
      <c r="K232" s="25">
        <v>207</v>
      </c>
    </row>
    <row r="233" spans="1:11" x14ac:dyDescent="0.25">
      <c r="A233" s="2">
        <v>226</v>
      </c>
      <c r="B233" s="2">
        <v>51</v>
      </c>
      <c r="C233" s="24">
        <v>3.5763888888888887E-2</v>
      </c>
      <c r="D233" s="25" t="s">
        <v>338</v>
      </c>
      <c r="E233" s="19" t="s">
        <v>34</v>
      </c>
      <c r="F233" s="25" t="s">
        <v>35</v>
      </c>
      <c r="G233" s="25" t="s">
        <v>35</v>
      </c>
      <c r="H233" s="25" t="s">
        <v>289</v>
      </c>
      <c r="I233" s="25">
        <v>147</v>
      </c>
      <c r="J233" s="25" t="s">
        <v>76</v>
      </c>
      <c r="K233" s="25">
        <v>208</v>
      </c>
    </row>
    <row r="234" spans="1:11" x14ac:dyDescent="0.25">
      <c r="A234" s="2">
        <v>227</v>
      </c>
      <c r="B234" s="2">
        <v>115</v>
      </c>
      <c r="C234" s="24">
        <v>3.5810185185185188E-2</v>
      </c>
      <c r="D234" s="25" t="s">
        <v>339</v>
      </c>
      <c r="E234" s="19" t="s">
        <v>136</v>
      </c>
      <c r="F234" s="25" t="s">
        <v>137</v>
      </c>
      <c r="G234" s="25" t="s">
        <v>59</v>
      </c>
      <c r="H234" s="25" t="s">
        <v>151</v>
      </c>
      <c r="I234" s="25">
        <v>146</v>
      </c>
      <c r="J234" s="25" t="s">
        <v>96</v>
      </c>
      <c r="K234" s="25">
        <v>209</v>
      </c>
    </row>
    <row r="235" spans="1:11" x14ac:dyDescent="0.25">
      <c r="A235" s="2">
        <v>228</v>
      </c>
      <c r="B235" s="2">
        <v>687</v>
      </c>
      <c r="C235" s="24">
        <v>3.5844907407407409E-2</v>
      </c>
      <c r="D235" s="25" t="s">
        <v>340</v>
      </c>
      <c r="E235" s="19" t="s">
        <v>145</v>
      </c>
      <c r="F235" s="25" t="s">
        <v>146</v>
      </c>
      <c r="G235" s="25" t="s">
        <v>20</v>
      </c>
      <c r="H235" s="25" t="s">
        <v>93</v>
      </c>
      <c r="I235" s="25">
        <v>145</v>
      </c>
      <c r="J235" s="25" t="s">
        <v>195</v>
      </c>
      <c r="K235" s="25">
        <v>210</v>
      </c>
    </row>
    <row r="236" spans="1:11" x14ac:dyDescent="0.25">
      <c r="A236" s="2">
        <v>229</v>
      </c>
      <c r="B236" s="2">
        <v>130</v>
      </c>
      <c r="C236" s="24">
        <v>3.5891203703703703E-2</v>
      </c>
      <c r="D236" s="25" t="s">
        <v>341</v>
      </c>
      <c r="E236" s="19" t="s">
        <v>86</v>
      </c>
      <c r="F236" s="25" t="s">
        <v>87</v>
      </c>
      <c r="G236" s="25" t="s">
        <v>87</v>
      </c>
      <c r="H236" s="25" t="s">
        <v>32</v>
      </c>
      <c r="I236" s="25">
        <v>144</v>
      </c>
      <c r="J236" s="25" t="s">
        <v>519</v>
      </c>
      <c r="K236" s="25">
        <v>211</v>
      </c>
    </row>
    <row r="237" spans="1:11" x14ac:dyDescent="0.25">
      <c r="A237" s="2">
        <v>230</v>
      </c>
      <c r="B237" s="2">
        <v>384</v>
      </c>
      <c r="C237" s="24">
        <v>3.5949074074074071E-2</v>
      </c>
      <c r="D237" s="25" t="s">
        <v>342</v>
      </c>
      <c r="E237" s="19" t="s">
        <v>157</v>
      </c>
      <c r="F237" s="25" t="s">
        <v>158</v>
      </c>
      <c r="G237" s="25" t="s">
        <v>158</v>
      </c>
      <c r="H237" s="25" t="s">
        <v>21</v>
      </c>
      <c r="I237" s="25">
        <v>143</v>
      </c>
      <c r="J237" s="25" t="s">
        <v>89</v>
      </c>
      <c r="K237" s="25">
        <v>212</v>
      </c>
    </row>
    <row r="238" spans="1:11" x14ac:dyDescent="0.25">
      <c r="A238" s="2">
        <v>231</v>
      </c>
      <c r="B238" s="2">
        <v>638</v>
      </c>
      <c r="C238" s="24">
        <v>3.6087962962962968E-2</v>
      </c>
      <c r="D238" s="25" t="s">
        <v>343</v>
      </c>
      <c r="E238" s="19" t="s">
        <v>18</v>
      </c>
      <c r="F238" s="25" t="s">
        <v>19</v>
      </c>
      <c r="G238" s="25" t="s">
        <v>20</v>
      </c>
      <c r="H238" s="25" t="s">
        <v>337</v>
      </c>
      <c r="I238" s="25">
        <v>132</v>
      </c>
      <c r="J238" s="25" t="s">
        <v>172</v>
      </c>
      <c r="K238" s="25">
        <v>213</v>
      </c>
    </row>
    <row r="239" spans="1:11" x14ac:dyDescent="0.25">
      <c r="A239" s="2">
        <v>232</v>
      </c>
      <c r="B239" s="2">
        <v>357</v>
      </c>
      <c r="C239" s="24">
        <v>3.619212962962963E-2</v>
      </c>
      <c r="D239" s="25" t="s">
        <v>344</v>
      </c>
      <c r="E239" s="19" t="s">
        <v>37</v>
      </c>
      <c r="F239" s="25" t="s">
        <v>38</v>
      </c>
      <c r="G239" s="25" t="s">
        <v>38</v>
      </c>
      <c r="H239" s="25" t="s">
        <v>151</v>
      </c>
      <c r="I239" s="25">
        <v>142</v>
      </c>
      <c r="J239" s="25" t="s">
        <v>96</v>
      </c>
      <c r="K239" s="25">
        <v>214</v>
      </c>
    </row>
    <row r="240" spans="1:11" x14ac:dyDescent="0.25">
      <c r="A240" s="2">
        <v>233</v>
      </c>
      <c r="B240" s="2">
        <v>468</v>
      </c>
      <c r="C240" s="24">
        <v>3.622685185185185E-2</v>
      </c>
      <c r="D240" s="25" t="s">
        <v>345</v>
      </c>
      <c r="E240" s="19" t="s">
        <v>24</v>
      </c>
      <c r="F240" s="25" t="s">
        <v>25</v>
      </c>
      <c r="G240" s="25" t="s">
        <v>25</v>
      </c>
      <c r="H240" s="25" t="s">
        <v>160</v>
      </c>
      <c r="I240" s="25">
        <v>131</v>
      </c>
      <c r="J240" s="25" t="s">
        <v>118</v>
      </c>
      <c r="K240" s="25" t="s">
        <v>118</v>
      </c>
    </row>
    <row r="241" spans="1:11" x14ac:dyDescent="0.25">
      <c r="A241" s="2">
        <v>234</v>
      </c>
      <c r="B241" s="2">
        <v>742</v>
      </c>
      <c r="C241" s="24">
        <v>3.6261574074074078E-2</v>
      </c>
      <c r="D241" s="25" t="s">
        <v>346</v>
      </c>
      <c r="E241" s="19" t="s">
        <v>53</v>
      </c>
      <c r="F241" s="25" t="s">
        <v>54</v>
      </c>
      <c r="G241" s="25" t="s">
        <v>54</v>
      </c>
      <c r="H241" s="25" t="s">
        <v>230</v>
      </c>
      <c r="I241" s="25">
        <v>130</v>
      </c>
      <c r="J241" s="25" t="s">
        <v>143</v>
      </c>
      <c r="K241" s="25">
        <v>215</v>
      </c>
    </row>
    <row r="242" spans="1:11" x14ac:dyDescent="0.25">
      <c r="A242" s="2">
        <v>235</v>
      </c>
      <c r="B242" s="2">
        <v>657</v>
      </c>
      <c r="C242" s="24">
        <v>3.6319444444444439E-2</v>
      </c>
      <c r="D242" s="25" t="s">
        <v>347</v>
      </c>
      <c r="E242" s="19" t="s">
        <v>145</v>
      </c>
      <c r="F242" s="25" t="s">
        <v>146</v>
      </c>
      <c r="G242" s="25" t="s">
        <v>20</v>
      </c>
      <c r="H242" s="25" t="s">
        <v>151</v>
      </c>
      <c r="I242" s="25">
        <v>141</v>
      </c>
      <c r="J242" s="25" t="s">
        <v>118</v>
      </c>
      <c r="K242" s="25" t="s">
        <v>118</v>
      </c>
    </row>
    <row r="243" spans="1:11" x14ac:dyDescent="0.25">
      <c r="A243" s="2">
        <v>236</v>
      </c>
      <c r="B243" s="2">
        <v>533</v>
      </c>
      <c r="C243" s="24">
        <v>3.6377314814814814E-2</v>
      </c>
      <c r="D243" s="25" t="s">
        <v>348</v>
      </c>
      <c r="E243" s="19" t="s">
        <v>29</v>
      </c>
      <c r="F243" s="25" t="s">
        <v>30</v>
      </c>
      <c r="G243" s="25" t="s">
        <v>31</v>
      </c>
      <c r="H243" s="25" t="s">
        <v>39</v>
      </c>
      <c r="I243" s="25">
        <v>140</v>
      </c>
      <c r="J243" s="25" t="s">
        <v>118</v>
      </c>
      <c r="K243" s="25" t="s">
        <v>118</v>
      </c>
    </row>
    <row r="244" spans="1:11" x14ac:dyDescent="0.25">
      <c r="A244" s="2">
        <v>237</v>
      </c>
      <c r="B244" s="2">
        <v>491</v>
      </c>
      <c r="C244" s="24">
        <v>3.6527777777777777E-2</v>
      </c>
      <c r="D244" s="25" t="s">
        <v>349</v>
      </c>
      <c r="E244" s="19" t="s">
        <v>24</v>
      </c>
      <c r="F244" s="25" t="s">
        <v>25</v>
      </c>
      <c r="G244" s="25" t="s">
        <v>25</v>
      </c>
      <c r="H244" s="25" t="s">
        <v>124</v>
      </c>
      <c r="I244" s="25">
        <v>129</v>
      </c>
      <c r="J244" s="25" t="s">
        <v>118</v>
      </c>
      <c r="K244" s="25" t="s">
        <v>118</v>
      </c>
    </row>
    <row r="245" spans="1:11" x14ac:dyDescent="0.25">
      <c r="A245" s="2">
        <v>238</v>
      </c>
      <c r="B245" s="2">
        <v>355</v>
      </c>
      <c r="C245" s="24">
        <v>3.6550925925925924E-2</v>
      </c>
      <c r="D245" s="25" t="s">
        <v>350</v>
      </c>
      <c r="E245" s="19" t="s">
        <v>37</v>
      </c>
      <c r="F245" s="25" t="s">
        <v>38</v>
      </c>
      <c r="G245" s="25" t="s">
        <v>38</v>
      </c>
      <c r="H245" s="25" t="s">
        <v>142</v>
      </c>
      <c r="I245" s="25">
        <v>128</v>
      </c>
      <c r="J245" s="25" t="s">
        <v>143</v>
      </c>
      <c r="K245" s="25">
        <v>216</v>
      </c>
    </row>
    <row r="246" spans="1:11" x14ac:dyDescent="0.25">
      <c r="A246" s="2">
        <v>239</v>
      </c>
      <c r="B246" s="2">
        <v>134</v>
      </c>
      <c r="C246" s="24">
        <v>3.6631944444444446E-2</v>
      </c>
      <c r="D246" s="25" t="s">
        <v>351</v>
      </c>
      <c r="E246" s="19" t="s">
        <v>86</v>
      </c>
      <c r="F246" s="25" t="s">
        <v>87</v>
      </c>
      <c r="G246" s="25" t="s">
        <v>87</v>
      </c>
      <c r="H246" s="25" t="s">
        <v>124</v>
      </c>
      <c r="I246" s="25">
        <v>127</v>
      </c>
      <c r="J246" s="25" t="s">
        <v>84</v>
      </c>
      <c r="K246" s="25">
        <v>217</v>
      </c>
    </row>
    <row r="247" spans="1:11" x14ac:dyDescent="0.25">
      <c r="A247" s="2">
        <v>240</v>
      </c>
      <c r="B247" s="2">
        <v>154</v>
      </c>
      <c r="C247" s="24">
        <v>3.664351851851852E-2</v>
      </c>
      <c r="D247" s="25" t="s">
        <v>352</v>
      </c>
      <c r="E247" s="19" t="s">
        <v>86</v>
      </c>
      <c r="F247" s="25" t="s">
        <v>87</v>
      </c>
      <c r="G247" s="25" t="s">
        <v>87</v>
      </c>
      <c r="H247" s="25" t="s">
        <v>151</v>
      </c>
      <c r="I247" s="25">
        <v>139</v>
      </c>
      <c r="J247" s="25" t="s">
        <v>182</v>
      </c>
      <c r="K247" s="25">
        <v>218</v>
      </c>
    </row>
    <row r="248" spans="1:11" x14ac:dyDescent="0.25">
      <c r="A248" s="2">
        <v>241</v>
      </c>
      <c r="B248" s="2">
        <v>44</v>
      </c>
      <c r="C248" s="24">
        <v>3.6689814814814821E-2</v>
      </c>
      <c r="D248" s="25" t="s">
        <v>353</v>
      </c>
      <c r="E248" s="19" t="s">
        <v>34</v>
      </c>
      <c r="F248" s="25" t="s">
        <v>35</v>
      </c>
      <c r="G248" s="25" t="s">
        <v>35</v>
      </c>
      <c r="H248" s="25" t="s">
        <v>21</v>
      </c>
      <c r="I248" s="25">
        <v>138</v>
      </c>
      <c r="J248" s="25" t="s">
        <v>111</v>
      </c>
      <c r="K248" s="25">
        <v>219</v>
      </c>
    </row>
    <row r="249" spans="1:11" x14ac:dyDescent="0.25">
      <c r="A249" s="2">
        <v>242</v>
      </c>
      <c r="B249" s="2">
        <v>132</v>
      </c>
      <c r="C249" s="24">
        <v>3.6909722222222226E-2</v>
      </c>
      <c r="D249" s="25" t="s">
        <v>354</v>
      </c>
      <c r="E249" s="19" t="s">
        <v>86</v>
      </c>
      <c r="F249" s="25" t="s">
        <v>87</v>
      </c>
      <c r="G249" s="25" t="s">
        <v>87</v>
      </c>
      <c r="H249" s="25" t="s">
        <v>95</v>
      </c>
      <c r="I249" s="25">
        <v>137</v>
      </c>
      <c r="J249" s="25" t="s">
        <v>71</v>
      </c>
      <c r="K249" s="25">
        <v>220</v>
      </c>
    </row>
    <row r="250" spans="1:11" x14ac:dyDescent="0.25">
      <c r="A250" s="2">
        <v>243</v>
      </c>
      <c r="B250" s="2">
        <v>41</v>
      </c>
      <c r="C250" s="24">
        <v>3.6932870370370366E-2</v>
      </c>
      <c r="D250" s="25" t="s">
        <v>355</v>
      </c>
      <c r="E250" s="19" t="s">
        <v>34</v>
      </c>
      <c r="F250" s="25" t="s">
        <v>35</v>
      </c>
      <c r="G250" s="25" t="s">
        <v>35</v>
      </c>
      <c r="H250" s="25" t="s">
        <v>95</v>
      </c>
      <c r="I250" s="25">
        <v>136</v>
      </c>
      <c r="J250" s="25" t="s">
        <v>120</v>
      </c>
      <c r="K250" s="25">
        <v>221</v>
      </c>
    </row>
    <row r="251" spans="1:11" x14ac:dyDescent="0.25">
      <c r="A251" s="2">
        <v>244</v>
      </c>
      <c r="B251" s="2">
        <v>499</v>
      </c>
      <c r="C251" s="24">
        <v>3.695601851851852E-2</v>
      </c>
      <c r="D251" s="25" t="s">
        <v>356</v>
      </c>
      <c r="E251" s="19" t="s">
        <v>29</v>
      </c>
      <c r="F251" s="25" t="s">
        <v>30</v>
      </c>
      <c r="G251" s="25" t="s">
        <v>31</v>
      </c>
      <c r="H251" s="25" t="s">
        <v>160</v>
      </c>
      <c r="I251" s="25">
        <v>126</v>
      </c>
      <c r="J251" s="25" t="s">
        <v>118</v>
      </c>
      <c r="K251" s="25" t="s">
        <v>118</v>
      </c>
    </row>
    <row r="252" spans="1:11" x14ac:dyDescent="0.25">
      <c r="A252" s="2">
        <v>245</v>
      </c>
      <c r="B252" s="2">
        <v>581</v>
      </c>
      <c r="C252" s="24">
        <v>3.7013888888888888E-2</v>
      </c>
      <c r="D252" s="25" t="s">
        <v>357</v>
      </c>
      <c r="E252" s="19" t="s">
        <v>73</v>
      </c>
      <c r="F252" s="25" t="s">
        <v>74</v>
      </c>
      <c r="G252" s="25" t="s">
        <v>74</v>
      </c>
      <c r="H252" s="25" t="s">
        <v>124</v>
      </c>
      <c r="I252" s="25">
        <v>125</v>
      </c>
      <c r="J252" s="25" t="s">
        <v>257</v>
      </c>
      <c r="K252" s="25">
        <v>222</v>
      </c>
    </row>
    <row r="253" spans="1:11" x14ac:dyDescent="0.25">
      <c r="A253" s="2">
        <v>246</v>
      </c>
      <c r="B253" s="2">
        <v>602</v>
      </c>
      <c r="C253" s="24">
        <v>3.7013888888888888E-2</v>
      </c>
      <c r="D253" s="25" t="s">
        <v>358</v>
      </c>
      <c r="E253" s="19" t="s">
        <v>73</v>
      </c>
      <c r="F253" s="25" t="s">
        <v>74</v>
      </c>
      <c r="G253" s="25" t="s">
        <v>74</v>
      </c>
      <c r="H253" s="25" t="s">
        <v>230</v>
      </c>
      <c r="I253" s="25">
        <v>124</v>
      </c>
      <c r="J253" s="25" t="s">
        <v>234</v>
      </c>
      <c r="K253" s="25">
        <v>223</v>
      </c>
    </row>
    <row r="254" spans="1:11" x14ac:dyDescent="0.25">
      <c r="A254" s="2">
        <v>247</v>
      </c>
      <c r="B254" s="2">
        <v>692</v>
      </c>
      <c r="C254" s="24">
        <v>3.7175925925925925E-2</v>
      </c>
      <c r="D254" s="25" t="s">
        <v>359</v>
      </c>
      <c r="E254" s="19" t="s">
        <v>145</v>
      </c>
      <c r="F254" s="25" t="s">
        <v>146</v>
      </c>
      <c r="G254" s="25" t="s">
        <v>20</v>
      </c>
      <c r="H254" s="25" t="s">
        <v>337</v>
      </c>
      <c r="I254" s="25">
        <v>123</v>
      </c>
      <c r="J254" s="25" t="s">
        <v>335</v>
      </c>
      <c r="K254" s="25">
        <v>224</v>
      </c>
    </row>
    <row r="255" spans="1:11" x14ac:dyDescent="0.25">
      <c r="A255" s="2">
        <v>248</v>
      </c>
      <c r="B255" s="2">
        <v>47</v>
      </c>
      <c r="C255" s="24">
        <v>3.7349537037037035E-2</v>
      </c>
      <c r="D255" s="25" t="s">
        <v>360</v>
      </c>
      <c r="E255" s="19" t="s">
        <v>34</v>
      </c>
      <c r="F255" s="25" t="s">
        <v>35</v>
      </c>
      <c r="G255" s="25" t="s">
        <v>35</v>
      </c>
      <c r="H255" s="25" t="s">
        <v>142</v>
      </c>
      <c r="I255" s="25">
        <v>122</v>
      </c>
      <c r="J255" s="25" t="s">
        <v>234</v>
      </c>
      <c r="K255" s="25">
        <v>225</v>
      </c>
    </row>
    <row r="256" spans="1:11" x14ac:dyDescent="0.25">
      <c r="A256" s="2">
        <v>249</v>
      </c>
      <c r="B256" s="2">
        <v>314</v>
      </c>
      <c r="C256" s="24">
        <v>3.7442129629629624E-2</v>
      </c>
      <c r="D256" s="25" t="s">
        <v>361</v>
      </c>
      <c r="E256" s="19" t="s">
        <v>43</v>
      </c>
      <c r="F256" s="25" t="s">
        <v>44</v>
      </c>
      <c r="G256" s="25" t="s">
        <v>44</v>
      </c>
      <c r="H256" s="25" t="s">
        <v>289</v>
      </c>
      <c r="I256" s="25">
        <v>135</v>
      </c>
      <c r="J256" s="25" t="s">
        <v>182</v>
      </c>
      <c r="K256" s="25">
        <v>226</v>
      </c>
    </row>
    <row r="257" spans="1:11" x14ac:dyDescent="0.25">
      <c r="A257" s="2">
        <v>250</v>
      </c>
      <c r="B257" s="2">
        <v>6</v>
      </c>
      <c r="C257" s="24">
        <v>3.7488425925925925E-2</v>
      </c>
      <c r="D257" s="25" t="s">
        <v>362</v>
      </c>
      <c r="E257" s="19" t="s">
        <v>192</v>
      </c>
      <c r="F257" s="25" t="s">
        <v>193</v>
      </c>
      <c r="G257" s="25" t="s">
        <v>193</v>
      </c>
      <c r="H257" s="25" t="s">
        <v>124</v>
      </c>
      <c r="I257" s="25">
        <v>121</v>
      </c>
      <c r="J257" s="25" t="s">
        <v>545</v>
      </c>
      <c r="K257" s="25">
        <v>227</v>
      </c>
    </row>
    <row r="258" spans="1:11" x14ac:dyDescent="0.25">
      <c r="A258" s="2">
        <v>251</v>
      </c>
      <c r="B258" s="2">
        <v>413</v>
      </c>
      <c r="C258" s="24">
        <v>3.7499999999999999E-2</v>
      </c>
      <c r="D258" s="25" t="s">
        <v>363</v>
      </c>
      <c r="E258" s="19" t="s">
        <v>53</v>
      </c>
      <c r="F258" s="25" t="s">
        <v>54</v>
      </c>
      <c r="G258" s="25" t="s">
        <v>54</v>
      </c>
      <c r="H258" s="25" t="s">
        <v>21</v>
      </c>
      <c r="I258" s="25">
        <v>134</v>
      </c>
      <c r="J258" s="25" t="s">
        <v>120</v>
      </c>
      <c r="K258" s="25">
        <v>228</v>
      </c>
    </row>
    <row r="259" spans="1:11" x14ac:dyDescent="0.25">
      <c r="A259" s="2">
        <v>252</v>
      </c>
      <c r="B259" s="2">
        <v>700</v>
      </c>
      <c r="C259" s="24">
        <v>3.7581018518518521E-2</v>
      </c>
      <c r="D259" s="25" t="s">
        <v>364</v>
      </c>
      <c r="E259" s="19" t="s">
        <v>49</v>
      </c>
      <c r="F259" s="25" t="s">
        <v>50</v>
      </c>
      <c r="G259" s="25" t="s">
        <v>51</v>
      </c>
      <c r="H259" s="25" t="s">
        <v>142</v>
      </c>
      <c r="I259" s="25">
        <v>120</v>
      </c>
      <c r="J259" s="25" t="s">
        <v>143</v>
      </c>
      <c r="K259" s="25">
        <v>229</v>
      </c>
    </row>
    <row r="260" spans="1:11" x14ac:dyDescent="0.25">
      <c r="A260" s="2">
        <v>253</v>
      </c>
      <c r="B260" s="2">
        <v>265</v>
      </c>
      <c r="C260" s="24">
        <v>3.7592592592592594E-2</v>
      </c>
      <c r="D260" s="25" t="s">
        <v>365</v>
      </c>
      <c r="E260" s="19" t="s">
        <v>366</v>
      </c>
      <c r="F260" s="25" t="s">
        <v>367</v>
      </c>
      <c r="G260" s="25" t="s">
        <v>31</v>
      </c>
      <c r="H260" s="25" t="s">
        <v>70</v>
      </c>
      <c r="I260" s="25">
        <v>133</v>
      </c>
      <c r="J260" s="25" t="s">
        <v>153</v>
      </c>
      <c r="K260" s="25">
        <v>230</v>
      </c>
    </row>
    <row r="261" spans="1:11" x14ac:dyDescent="0.25">
      <c r="A261" s="2">
        <v>254</v>
      </c>
      <c r="B261" s="2">
        <v>165</v>
      </c>
      <c r="C261" s="24">
        <v>3.7627314814814815E-2</v>
      </c>
      <c r="D261" s="25" t="s">
        <v>368</v>
      </c>
      <c r="E261" s="19" t="s">
        <v>166</v>
      </c>
      <c r="F261" s="25" t="s">
        <v>167</v>
      </c>
      <c r="G261" s="25" t="s">
        <v>167</v>
      </c>
      <c r="H261" s="25" t="s">
        <v>230</v>
      </c>
      <c r="I261" s="25">
        <v>119</v>
      </c>
      <c r="J261" s="25" t="s">
        <v>143</v>
      </c>
      <c r="K261" s="25">
        <v>231</v>
      </c>
    </row>
    <row r="262" spans="1:11" x14ac:dyDescent="0.25">
      <c r="A262" s="2">
        <v>255</v>
      </c>
      <c r="B262" s="2">
        <v>164</v>
      </c>
      <c r="C262" s="24">
        <v>3.7627314814814815E-2</v>
      </c>
      <c r="D262" s="25" t="s">
        <v>369</v>
      </c>
      <c r="E262" s="19" t="s">
        <v>166</v>
      </c>
      <c r="F262" s="25" t="s">
        <v>167</v>
      </c>
      <c r="G262" s="25" t="s">
        <v>167</v>
      </c>
      <c r="H262" s="25" t="s">
        <v>124</v>
      </c>
      <c r="I262" s="25">
        <v>118</v>
      </c>
      <c r="J262" s="25" t="s">
        <v>164</v>
      </c>
      <c r="K262" s="25">
        <v>232</v>
      </c>
    </row>
    <row r="263" spans="1:11" x14ac:dyDescent="0.25">
      <c r="A263" s="2">
        <v>256</v>
      </c>
      <c r="B263" s="2">
        <v>421</v>
      </c>
      <c r="C263" s="24">
        <v>3.7673611111111109E-2</v>
      </c>
      <c r="D263" s="25" t="s">
        <v>370</v>
      </c>
      <c r="E263" s="19" t="s">
        <v>24</v>
      </c>
      <c r="F263" s="25" t="s">
        <v>25</v>
      </c>
      <c r="G263" s="25" t="s">
        <v>25</v>
      </c>
      <c r="H263" s="25" t="s">
        <v>21</v>
      </c>
      <c r="I263" s="25">
        <v>132</v>
      </c>
      <c r="J263" s="25" t="s">
        <v>118</v>
      </c>
      <c r="K263" s="25" t="s">
        <v>118</v>
      </c>
    </row>
    <row r="264" spans="1:11" x14ac:dyDescent="0.25">
      <c r="A264" s="2">
        <v>257</v>
      </c>
      <c r="B264" s="2">
        <v>5</v>
      </c>
      <c r="C264" s="24">
        <v>3.7731481481481484E-2</v>
      </c>
      <c r="D264" s="25" t="s">
        <v>371</v>
      </c>
      <c r="E264" s="19" t="s">
        <v>192</v>
      </c>
      <c r="F264" s="25" t="s">
        <v>193</v>
      </c>
      <c r="G264" s="25" t="s">
        <v>193</v>
      </c>
      <c r="H264" s="25" t="s">
        <v>83</v>
      </c>
      <c r="I264" s="25">
        <v>117</v>
      </c>
      <c r="J264" s="25" t="s">
        <v>209</v>
      </c>
      <c r="K264" s="25">
        <v>233</v>
      </c>
    </row>
    <row r="265" spans="1:11" x14ac:dyDescent="0.25">
      <c r="A265" s="2">
        <v>258</v>
      </c>
      <c r="B265" s="2">
        <v>730</v>
      </c>
      <c r="C265" s="24">
        <v>3.7789351851851852E-2</v>
      </c>
      <c r="D265" s="25" t="s">
        <v>372</v>
      </c>
      <c r="E265" s="19" t="s">
        <v>18</v>
      </c>
      <c r="F265" s="25" t="s">
        <v>19</v>
      </c>
      <c r="G265" s="25" t="s">
        <v>20</v>
      </c>
      <c r="H265" s="25" t="s">
        <v>124</v>
      </c>
      <c r="I265" s="25">
        <v>116</v>
      </c>
      <c r="J265" s="25" t="s">
        <v>274</v>
      </c>
      <c r="K265" s="25">
        <v>234</v>
      </c>
    </row>
    <row r="266" spans="1:11" x14ac:dyDescent="0.25">
      <c r="A266" s="2">
        <v>259</v>
      </c>
      <c r="B266" s="2">
        <v>7</v>
      </c>
      <c r="C266" s="24">
        <v>3.7800925925925925E-2</v>
      </c>
      <c r="D266" s="25" t="s">
        <v>373</v>
      </c>
      <c r="E266" s="19" t="s">
        <v>192</v>
      </c>
      <c r="F266" s="25" t="s">
        <v>193</v>
      </c>
      <c r="G266" s="25" t="s">
        <v>193</v>
      </c>
      <c r="H266" s="25" t="s">
        <v>230</v>
      </c>
      <c r="I266" s="25">
        <v>115</v>
      </c>
      <c r="J266" s="25" t="s">
        <v>143</v>
      </c>
      <c r="K266" s="25">
        <v>235</v>
      </c>
    </row>
    <row r="267" spans="1:11" x14ac:dyDescent="0.25">
      <c r="A267" s="2">
        <v>260</v>
      </c>
      <c r="B267" s="2">
        <v>427</v>
      </c>
      <c r="C267" s="24">
        <v>3.7870370370370367E-2</v>
      </c>
      <c r="D267" s="25" t="s">
        <v>374</v>
      </c>
      <c r="E267" s="19" t="s">
        <v>24</v>
      </c>
      <c r="F267" s="25" t="s">
        <v>25</v>
      </c>
      <c r="G267" s="25" t="s">
        <v>25</v>
      </c>
      <c r="H267" s="25" t="s">
        <v>93</v>
      </c>
      <c r="I267" s="25">
        <v>131</v>
      </c>
      <c r="J267" s="25" t="s">
        <v>118</v>
      </c>
      <c r="K267" s="25" t="s">
        <v>118</v>
      </c>
    </row>
    <row r="268" spans="1:11" x14ac:dyDescent="0.25">
      <c r="A268" s="2">
        <v>261</v>
      </c>
      <c r="B268" s="2">
        <v>151</v>
      </c>
      <c r="C268" s="24">
        <v>3.7893518518518521E-2</v>
      </c>
      <c r="D268" s="25" t="s">
        <v>375</v>
      </c>
      <c r="E268" s="19" t="s">
        <v>86</v>
      </c>
      <c r="F268" s="25" t="s">
        <v>87</v>
      </c>
      <c r="G268" s="25" t="s">
        <v>87</v>
      </c>
      <c r="H268" s="25" t="s">
        <v>151</v>
      </c>
      <c r="I268" s="25">
        <v>130</v>
      </c>
      <c r="J268" s="25" t="s">
        <v>113</v>
      </c>
      <c r="K268" s="25">
        <v>236</v>
      </c>
    </row>
    <row r="269" spans="1:11" x14ac:dyDescent="0.25">
      <c r="A269" s="2">
        <v>262</v>
      </c>
      <c r="B269" s="2">
        <v>490</v>
      </c>
      <c r="C269" s="24">
        <v>3.7905092592592594E-2</v>
      </c>
      <c r="D269" s="25" t="s">
        <v>376</v>
      </c>
      <c r="E269" s="19" t="s">
        <v>24</v>
      </c>
      <c r="F269" s="25" t="s">
        <v>25</v>
      </c>
      <c r="G269" s="25" t="s">
        <v>25</v>
      </c>
      <c r="H269" s="25" t="s">
        <v>138</v>
      </c>
      <c r="I269" s="25">
        <v>114</v>
      </c>
      <c r="J269" s="25" t="s">
        <v>118</v>
      </c>
      <c r="K269" s="25" t="s">
        <v>118</v>
      </c>
    </row>
    <row r="270" spans="1:11" x14ac:dyDescent="0.25">
      <c r="A270" s="2">
        <v>263</v>
      </c>
      <c r="B270" s="2">
        <v>406</v>
      </c>
      <c r="C270" s="24">
        <v>3.7916666666666668E-2</v>
      </c>
      <c r="D270" s="25" t="s">
        <v>377</v>
      </c>
      <c r="E270" s="19" t="s">
        <v>53</v>
      </c>
      <c r="F270" s="25" t="s">
        <v>54</v>
      </c>
      <c r="G270" s="25" t="s">
        <v>54</v>
      </c>
      <c r="H270" s="25" t="s">
        <v>230</v>
      </c>
      <c r="I270" s="25">
        <v>113</v>
      </c>
      <c r="J270" s="25" t="s">
        <v>234</v>
      </c>
      <c r="K270" s="25">
        <v>237</v>
      </c>
    </row>
    <row r="271" spans="1:11" x14ac:dyDescent="0.25">
      <c r="A271" s="2">
        <v>264</v>
      </c>
      <c r="B271" s="2">
        <v>394</v>
      </c>
      <c r="C271" s="24">
        <v>3.7939814814814815E-2</v>
      </c>
      <c r="D271" s="25" t="s">
        <v>378</v>
      </c>
      <c r="E271" s="19" t="s">
        <v>157</v>
      </c>
      <c r="F271" s="25" t="s">
        <v>158</v>
      </c>
      <c r="G271" s="25" t="s">
        <v>158</v>
      </c>
      <c r="H271" s="25" t="s">
        <v>142</v>
      </c>
      <c r="I271" s="25">
        <v>112</v>
      </c>
      <c r="J271" s="25" t="s">
        <v>234</v>
      </c>
      <c r="K271" s="25">
        <v>238</v>
      </c>
    </row>
    <row r="272" spans="1:11" x14ac:dyDescent="0.25">
      <c r="A272" s="2">
        <v>265</v>
      </c>
      <c r="B272" s="2">
        <v>358</v>
      </c>
      <c r="C272" s="24">
        <v>3.8043981481481477E-2</v>
      </c>
      <c r="D272" s="25" t="s">
        <v>379</v>
      </c>
      <c r="E272" s="19" t="s">
        <v>37</v>
      </c>
      <c r="F272" s="25" t="s">
        <v>38</v>
      </c>
      <c r="G272" s="25" t="s">
        <v>38</v>
      </c>
      <c r="H272" s="25" t="s">
        <v>337</v>
      </c>
      <c r="I272" s="25">
        <v>111</v>
      </c>
      <c r="J272" s="25" t="s">
        <v>172</v>
      </c>
      <c r="K272" s="25">
        <v>239</v>
      </c>
    </row>
    <row r="273" spans="1:11" x14ac:dyDescent="0.25">
      <c r="A273" s="2">
        <v>266</v>
      </c>
      <c r="B273" s="2">
        <v>280</v>
      </c>
      <c r="C273" s="24">
        <v>3.8136574074074073E-2</v>
      </c>
      <c r="D273" s="25" t="s">
        <v>380</v>
      </c>
      <c r="E273" s="19" t="s">
        <v>57</v>
      </c>
      <c r="F273" s="25" t="s">
        <v>58</v>
      </c>
      <c r="G273" s="25" t="s">
        <v>59</v>
      </c>
      <c r="H273" s="25" t="s">
        <v>142</v>
      </c>
      <c r="I273" s="25">
        <v>110</v>
      </c>
      <c r="J273" s="25" t="s">
        <v>143</v>
      </c>
      <c r="K273" s="25">
        <v>240</v>
      </c>
    </row>
    <row r="274" spans="1:11" x14ac:dyDescent="0.25">
      <c r="A274" s="2">
        <v>267</v>
      </c>
      <c r="B274" s="2">
        <v>297</v>
      </c>
      <c r="C274" s="24">
        <v>3.8171296296296293E-2</v>
      </c>
      <c r="D274" s="25" t="s">
        <v>381</v>
      </c>
      <c r="E274" s="19" t="s">
        <v>133</v>
      </c>
      <c r="F274" s="25" t="s">
        <v>134</v>
      </c>
      <c r="G274" s="25" t="s">
        <v>51</v>
      </c>
      <c r="H274" s="25" t="s">
        <v>95</v>
      </c>
      <c r="I274" s="25">
        <v>129</v>
      </c>
      <c r="J274" s="25" t="s">
        <v>89</v>
      </c>
      <c r="K274" s="25">
        <v>241</v>
      </c>
    </row>
    <row r="275" spans="1:11" x14ac:dyDescent="0.25">
      <c r="A275" s="2">
        <v>268</v>
      </c>
      <c r="B275" s="2">
        <v>748</v>
      </c>
      <c r="C275" s="24">
        <v>3.8391203703703698E-2</v>
      </c>
      <c r="D275" s="25" t="s">
        <v>382</v>
      </c>
      <c r="E275" s="19" t="s">
        <v>64</v>
      </c>
      <c r="F275" s="25" t="s">
        <v>65</v>
      </c>
      <c r="G275" s="25" t="s">
        <v>66</v>
      </c>
      <c r="H275" s="25" t="s">
        <v>124</v>
      </c>
      <c r="I275" s="25">
        <v>109</v>
      </c>
      <c r="J275" s="25" t="s">
        <v>84</v>
      </c>
      <c r="K275" s="25">
        <v>242</v>
      </c>
    </row>
    <row r="276" spans="1:11" x14ac:dyDescent="0.25">
      <c r="A276" s="2">
        <v>269</v>
      </c>
      <c r="B276" s="2">
        <v>136</v>
      </c>
      <c r="C276" s="24">
        <v>3.8460648148148147E-2</v>
      </c>
      <c r="D276" s="25" t="s">
        <v>383</v>
      </c>
      <c r="E276" s="19" t="s">
        <v>86</v>
      </c>
      <c r="F276" s="25" t="s">
        <v>87</v>
      </c>
      <c r="G276" s="25" t="s">
        <v>87</v>
      </c>
      <c r="H276" s="25" t="s">
        <v>142</v>
      </c>
      <c r="I276" s="25">
        <v>108</v>
      </c>
      <c r="J276" s="25" t="s">
        <v>143</v>
      </c>
      <c r="K276" s="25">
        <v>243</v>
      </c>
    </row>
    <row r="277" spans="1:11" x14ac:dyDescent="0.25">
      <c r="A277" s="2">
        <v>270</v>
      </c>
      <c r="B277" s="2">
        <v>617</v>
      </c>
      <c r="C277" s="24">
        <v>3.8495370370370367E-2</v>
      </c>
      <c r="D277" s="25" t="s">
        <v>384</v>
      </c>
      <c r="E277" s="19" t="s">
        <v>73</v>
      </c>
      <c r="F277" s="25" t="s">
        <v>74</v>
      </c>
      <c r="G277" s="25" t="s">
        <v>74</v>
      </c>
      <c r="H277" s="25" t="s">
        <v>160</v>
      </c>
      <c r="I277" s="25">
        <v>107</v>
      </c>
      <c r="J277" s="25" t="s">
        <v>274</v>
      </c>
      <c r="K277" s="25">
        <v>244</v>
      </c>
    </row>
    <row r="278" spans="1:11" x14ac:dyDescent="0.25">
      <c r="A278" s="2">
        <v>271</v>
      </c>
      <c r="B278" s="2">
        <v>173</v>
      </c>
      <c r="C278" s="24">
        <v>3.8599537037037036E-2</v>
      </c>
      <c r="D278" s="25" t="s">
        <v>385</v>
      </c>
      <c r="E278" s="19" t="s">
        <v>166</v>
      </c>
      <c r="F278" s="25" t="s">
        <v>167</v>
      </c>
      <c r="G278" s="25" t="s">
        <v>167</v>
      </c>
      <c r="H278" s="25" t="s">
        <v>142</v>
      </c>
      <c r="I278" s="25">
        <v>106</v>
      </c>
      <c r="J278" s="25" t="s">
        <v>234</v>
      </c>
      <c r="K278" s="25">
        <v>245</v>
      </c>
    </row>
    <row r="279" spans="1:11" x14ac:dyDescent="0.25">
      <c r="A279" s="2">
        <v>272</v>
      </c>
      <c r="B279" s="2">
        <v>401</v>
      </c>
      <c r="C279" s="24">
        <v>3.8622685185185184E-2</v>
      </c>
      <c r="D279" s="25" t="s">
        <v>386</v>
      </c>
      <c r="E279" s="19" t="s">
        <v>53</v>
      </c>
      <c r="F279" s="25" t="s">
        <v>54</v>
      </c>
      <c r="G279" s="25" t="s">
        <v>54</v>
      </c>
      <c r="H279" s="25" t="s">
        <v>93</v>
      </c>
      <c r="I279" s="25">
        <v>128</v>
      </c>
      <c r="J279" s="25" t="s">
        <v>113</v>
      </c>
      <c r="K279" s="25">
        <v>246</v>
      </c>
    </row>
    <row r="280" spans="1:11" x14ac:dyDescent="0.25">
      <c r="A280" s="2">
        <v>273</v>
      </c>
      <c r="B280" s="2">
        <v>209</v>
      </c>
      <c r="C280" s="24">
        <v>3.8634259259259257E-2</v>
      </c>
      <c r="D280" s="25" t="s">
        <v>387</v>
      </c>
      <c r="E280" s="19" t="s">
        <v>64</v>
      </c>
      <c r="F280" s="25" t="s">
        <v>65</v>
      </c>
      <c r="G280" s="25" t="s">
        <v>66</v>
      </c>
      <c r="H280" s="25" t="s">
        <v>83</v>
      </c>
      <c r="I280" s="25">
        <v>105</v>
      </c>
      <c r="J280" s="25" t="s">
        <v>164</v>
      </c>
      <c r="K280" s="25">
        <v>247</v>
      </c>
    </row>
    <row r="281" spans="1:11" x14ac:dyDescent="0.25">
      <c r="A281" s="2">
        <v>274</v>
      </c>
      <c r="B281" s="2">
        <v>665</v>
      </c>
      <c r="C281" s="24">
        <v>3.8657407407407404E-2</v>
      </c>
      <c r="D281" s="25" t="s">
        <v>388</v>
      </c>
      <c r="E281" s="19" t="s">
        <v>145</v>
      </c>
      <c r="F281" s="25" t="s">
        <v>146</v>
      </c>
      <c r="G281" s="25" t="s">
        <v>20</v>
      </c>
      <c r="H281" s="25" t="s">
        <v>151</v>
      </c>
      <c r="I281" s="25">
        <v>127</v>
      </c>
      <c r="J281" s="25" t="s">
        <v>118</v>
      </c>
      <c r="K281" s="25" t="s">
        <v>118</v>
      </c>
    </row>
    <row r="282" spans="1:11" x14ac:dyDescent="0.25">
      <c r="A282" s="2">
        <v>275</v>
      </c>
      <c r="B282" s="2">
        <v>228</v>
      </c>
      <c r="C282" s="24">
        <v>3.876157407407408E-2</v>
      </c>
      <c r="D282" s="25" t="s">
        <v>389</v>
      </c>
      <c r="E282" s="19" t="s">
        <v>64</v>
      </c>
      <c r="F282" s="25" t="s">
        <v>65</v>
      </c>
      <c r="G282" s="25" t="s">
        <v>66</v>
      </c>
      <c r="H282" s="25" t="s">
        <v>230</v>
      </c>
      <c r="I282" s="25">
        <v>104</v>
      </c>
      <c r="J282" s="25" t="s">
        <v>143</v>
      </c>
      <c r="K282" s="25">
        <v>248</v>
      </c>
    </row>
    <row r="283" spans="1:11" x14ac:dyDescent="0.25">
      <c r="A283" s="2">
        <v>276</v>
      </c>
      <c r="B283" s="2">
        <v>184</v>
      </c>
      <c r="C283" s="24">
        <v>3.8796296296296294E-2</v>
      </c>
      <c r="D283" s="25" t="s">
        <v>390</v>
      </c>
      <c r="E283" s="19" t="s">
        <v>166</v>
      </c>
      <c r="F283" s="25" t="s">
        <v>167</v>
      </c>
      <c r="G283" s="25" t="s">
        <v>167</v>
      </c>
      <c r="H283" s="25" t="s">
        <v>124</v>
      </c>
      <c r="I283" s="25">
        <v>103</v>
      </c>
      <c r="J283" s="25" t="s">
        <v>544</v>
      </c>
      <c r="K283" s="25">
        <v>249</v>
      </c>
    </row>
    <row r="284" spans="1:11" x14ac:dyDescent="0.25">
      <c r="A284" s="2">
        <v>277</v>
      </c>
      <c r="B284" s="2">
        <v>392</v>
      </c>
      <c r="C284" s="24">
        <v>3.888888888888889E-2</v>
      </c>
      <c r="D284" s="25" t="s">
        <v>391</v>
      </c>
      <c r="E284" s="19" t="s">
        <v>157</v>
      </c>
      <c r="F284" s="25" t="s">
        <v>158</v>
      </c>
      <c r="G284" s="25" t="s">
        <v>158</v>
      </c>
      <c r="H284" s="25" t="s">
        <v>171</v>
      </c>
      <c r="I284" s="25">
        <v>102</v>
      </c>
      <c r="J284" s="25" t="s">
        <v>172</v>
      </c>
      <c r="K284" s="25">
        <v>250</v>
      </c>
    </row>
    <row r="285" spans="1:11" x14ac:dyDescent="0.25">
      <c r="A285" s="2">
        <v>278</v>
      </c>
      <c r="B285" s="2">
        <v>754</v>
      </c>
      <c r="C285" s="24">
        <v>3.892361111111111E-2</v>
      </c>
      <c r="D285" s="25" t="s">
        <v>392</v>
      </c>
      <c r="E285" s="19" t="s">
        <v>393</v>
      </c>
      <c r="F285" s="25" t="s">
        <v>118</v>
      </c>
      <c r="G285" s="25" t="s">
        <v>118</v>
      </c>
      <c r="H285" s="25" t="s">
        <v>95</v>
      </c>
      <c r="I285" s="25" t="s">
        <v>118</v>
      </c>
      <c r="J285" s="25" t="s">
        <v>118</v>
      </c>
      <c r="K285" s="25" t="s">
        <v>118</v>
      </c>
    </row>
    <row r="286" spans="1:11" x14ac:dyDescent="0.25">
      <c r="A286" s="2">
        <v>279</v>
      </c>
      <c r="B286" s="2">
        <v>628</v>
      </c>
      <c r="C286" s="24">
        <v>3.9016203703703699E-2</v>
      </c>
      <c r="D286" s="25" t="s">
        <v>394</v>
      </c>
      <c r="E286" s="19" t="s">
        <v>18</v>
      </c>
      <c r="F286" s="25" t="s">
        <v>19</v>
      </c>
      <c r="G286" s="25" t="s">
        <v>20</v>
      </c>
      <c r="H286" s="25" t="s">
        <v>83</v>
      </c>
      <c r="I286" s="25">
        <v>101</v>
      </c>
      <c r="J286" s="25" t="s">
        <v>118</v>
      </c>
      <c r="K286" s="25" t="s">
        <v>118</v>
      </c>
    </row>
    <row r="287" spans="1:11" x14ac:dyDescent="0.25">
      <c r="A287" s="2">
        <v>280</v>
      </c>
      <c r="B287" s="2">
        <v>694</v>
      </c>
      <c r="C287" s="24">
        <v>3.9108796296296301E-2</v>
      </c>
      <c r="D287" s="25" t="s">
        <v>395</v>
      </c>
      <c r="E287" s="19" t="s">
        <v>49</v>
      </c>
      <c r="F287" s="25" t="s">
        <v>50</v>
      </c>
      <c r="G287" s="25" t="s">
        <v>51</v>
      </c>
      <c r="H287" s="25" t="s">
        <v>124</v>
      </c>
      <c r="I287" s="25">
        <v>100</v>
      </c>
      <c r="J287" s="25" t="s">
        <v>84</v>
      </c>
      <c r="K287" s="25">
        <v>251</v>
      </c>
    </row>
    <row r="288" spans="1:11" x14ac:dyDescent="0.25">
      <c r="A288" s="2">
        <v>281</v>
      </c>
      <c r="B288" s="2">
        <v>753</v>
      </c>
      <c r="C288" s="24">
        <v>3.9189814814814809E-2</v>
      </c>
      <c r="D288" s="25" t="s">
        <v>396</v>
      </c>
      <c r="E288" s="19">
        <v>0</v>
      </c>
      <c r="F288" s="25" t="s">
        <v>118</v>
      </c>
      <c r="G288" s="25" t="s">
        <v>118</v>
      </c>
      <c r="H288" s="25" t="s">
        <v>79</v>
      </c>
      <c r="I288" s="25" t="s">
        <v>118</v>
      </c>
      <c r="J288" s="25" t="s">
        <v>118</v>
      </c>
      <c r="K288" s="25" t="s">
        <v>118</v>
      </c>
    </row>
    <row r="289" spans="1:11" x14ac:dyDescent="0.25">
      <c r="A289" s="2">
        <v>282</v>
      </c>
      <c r="B289" s="2">
        <v>503</v>
      </c>
      <c r="C289" s="24">
        <v>3.920138888888889E-2</v>
      </c>
      <c r="D289" s="25" t="s">
        <v>397</v>
      </c>
      <c r="E289" s="19" t="s">
        <v>29</v>
      </c>
      <c r="F289" s="25" t="s">
        <v>30</v>
      </c>
      <c r="G289" s="25" t="s">
        <v>31</v>
      </c>
      <c r="H289" s="25" t="s">
        <v>230</v>
      </c>
      <c r="I289" s="25">
        <v>99</v>
      </c>
      <c r="J289" s="25" t="s">
        <v>234</v>
      </c>
      <c r="K289" s="25">
        <v>252</v>
      </c>
    </row>
    <row r="290" spans="1:11" x14ac:dyDescent="0.25">
      <c r="A290" s="2">
        <v>283</v>
      </c>
      <c r="B290" s="2">
        <v>217</v>
      </c>
      <c r="C290" s="24">
        <v>3.9398148148148147E-2</v>
      </c>
      <c r="D290" s="25" t="s">
        <v>398</v>
      </c>
      <c r="E290" s="19" t="s">
        <v>64</v>
      </c>
      <c r="F290" s="25" t="s">
        <v>65</v>
      </c>
      <c r="G290" s="25" t="s">
        <v>66</v>
      </c>
      <c r="H290" s="25" t="s">
        <v>230</v>
      </c>
      <c r="I290" s="25">
        <v>98</v>
      </c>
      <c r="J290" s="25" t="s">
        <v>234</v>
      </c>
      <c r="K290" s="25">
        <v>253</v>
      </c>
    </row>
    <row r="291" spans="1:11" x14ac:dyDescent="0.25">
      <c r="A291" s="2">
        <v>284</v>
      </c>
      <c r="B291" s="2">
        <v>24</v>
      </c>
      <c r="C291" s="24">
        <v>3.9502314814814816E-2</v>
      </c>
      <c r="D291" s="25" t="s">
        <v>399</v>
      </c>
      <c r="E291" s="19" t="s">
        <v>34</v>
      </c>
      <c r="F291" s="25" t="s">
        <v>35</v>
      </c>
      <c r="G291" s="25" t="s">
        <v>35</v>
      </c>
      <c r="H291" s="25" t="s">
        <v>337</v>
      </c>
      <c r="I291" s="25">
        <v>97</v>
      </c>
      <c r="J291" s="25" t="s">
        <v>172</v>
      </c>
      <c r="K291" s="25">
        <v>254</v>
      </c>
    </row>
    <row r="292" spans="1:11" x14ac:dyDescent="0.25">
      <c r="A292" s="2">
        <v>285</v>
      </c>
      <c r="B292" s="2">
        <v>605</v>
      </c>
      <c r="C292" s="24">
        <v>3.9675925925925927E-2</v>
      </c>
      <c r="D292" s="25" t="s">
        <v>400</v>
      </c>
      <c r="E292" s="19" t="s">
        <v>73</v>
      </c>
      <c r="F292" s="25" t="s">
        <v>74</v>
      </c>
      <c r="G292" s="25" t="s">
        <v>74</v>
      </c>
      <c r="H292" s="25" t="s">
        <v>230</v>
      </c>
      <c r="I292" s="25">
        <v>96</v>
      </c>
      <c r="J292" s="25" t="s">
        <v>118</v>
      </c>
      <c r="K292" s="25" t="s">
        <v>118</v>
      </c>
    </row>
    <row r="293" spans="1:11" x14ac:dyDescent="0.25">
      <c r="A293" s="2">
        <v>286</v>
      </c>
      <c r="B293" s="2">
        <v>318</v>
      </c>
      <c r="C293" s="24">
        <v>3.9710648148148148E-2</v>
      </c>
      <c r="D293" s="25" t="s">
        <v>401</v>
      </c>
      <c r="E293" s="19" t="s">
        <v>43</v>
      </c>
      <c r="F293" s="25" t="s">
        <v>44</v>
      </c>
      <c r="G293" s="25" t="s">
        <v>44</v>
      </c>
      <c r="H293" s="25" t="s">
        <v>151</v>
      </c>
      <c r="I293" s="25">
        <v>126</v>
      </c>
      <c r="J293" s="25" t="s">
        <v>46</v>
      </c>
      <c r="K293" s="25">
        <v>255</v>
      </c>
    </row>
    <row r="294" spans="1:11" x14ac:dyDescent="0.25">
      <c r="A294" s="2">
        <v>287</v>
      </c>
      <c r="B294" s="2">
        <v>97</v>
      </c>
      <c r="C294" s="24">
        <v>3.9837962962962964E-2</v>
      </c>
      <c r="D294" s="25" t="s">
        <v>402</v>
      </c>
      <c r="E294" s="19" t="s">
        <v>91</v>
      </c>
      <c r="F294" s="25" t="s">
        <v>92</v>
      </c>
      <c r="G294" s="25" t="s">
        <v>92</v>
      </c>
      <c r="H294" s="25" t="s">
        <v>124</v>
      </c>
      <c r="I294" s="25">
        <v>95</v>
      </c>
      <c r="J294" s="25" t="s">
        <v>545</v>
      </c>
      <c r="K294" s="25">
        <v>256</v>
      </c>
    </row>
    <row r="295" spans="1:11" x14ac:dyDescent="0.25">
      <c r="A295" s="2">
        <v>288</v>
      </c>
      <c r="B295" s="2">
        <v>248</v>
      </c>
      <c r="C295" s="24">
        <v>3.9872685185185185E-2</v>
      </c>
      <c r="D295" s="25" t="s">
        <v>403</v>
      </c>
      <c r="E295" s="19" t="s">
        <v>64</v>
      </c>
      <c r="F295" s="25" t="s">
        <v>65</v>
      </c>
      <c r="G295" s="25" t="s">
        <v>66</v>
      </c>
      <c r="H295" s="25" t="s">
        <v>160</v>
      </c>
      <c r="I295" s="25">
        <v>94</v>
      </c>
      <c r="J295" s="25" t="s">
        <v>545</v>
      </c>
      <c r="K295" s="25">
        <v>257</v>
      </c>
    </row>
    <row r="296" spans="1:11" x14ac:dyDescent="0.25">
      <c r="A296" s="2">
        <v>289</v>
      </c>
      <c r="B296" s="2">
        <v>66</v>
      </c>
      <c r="C296" s="24">
        <v>3.9918981481481479E-2</v>
      </c>
      <c r="D296" s="25" t="s">
        <v>404</v>
      </c>
      <c r="E296" s="19" t="s">
        <v>34</v>
      </c>
      <c r="F296" s="25" t="s">
        <v>35</v>
      </c>
      <c r="G296" s="25" t="s">
        <v>35</v>
      </c>
      <c r="H296" s="25" t="s">
        <v>142</v>
      </c>
      <c r="I296" s="25">
        <v>93</v>
      </c>
      <c r="J296" s="25" t="s">
        <v>209</v>
      </c>
      <c r="K296" s="25">
        <v>258</v>
      </c>
    </row>
    <row r="297" spans="1:11" x14ac:dyDescent="0.25">
      <c r="A297" s="2">
        <v>290</v>
      </c>
      <c r="B297" s="2">
        <v>429</v>
      </c>
      <c r="C297" s="24">
        <v>4.0046296296296295E-2</v>
      </c>
      <c r="D297" s="25" t="s">
        <v>405</v>
      </c>
      <c r="E297" s="19" t="s">
        <v>24</v>
      </c>
      <c r="F297" s="25" t="s">
        <v>25</v>
      </c>
      <c r="G297" s="25" t="s">
        <v>25</v>
      </c>
      <c r="H297" s="25" t="s">
        <v>151</v>
      </c>
      <c r="I297" s="25">
        <v>125</v>
      </c>
      <c r="J297" s="25" t="s">
        <v>118</v>
      </c>
      <c r="K297" s="25" t="s">
        <v>118</v>
      </c>
    </row>
    <row r="298" spans="1:11" x14ac:dyDescent="0.25">
      <c r="A298" s="2">
        <v>291</v>
      </c>
      <c r="B298" s="2">
        <v>194</v>
      </c>
      <c r="C298" s="24">
        <v>4.0208333333333332E-2</v>
      </c>
      <c r="D298" s="25" t="s">
        <v>406</v>
      </c>
      <c r="E298" s="19" t="s">
        <v>166</v>
      </c>
      <c r="F298" s="25" t="s">
        <v>167</v>
      </c>
      <c r="G298" s="25" t="s">
        <v>167</v>
      </c>
      <c r="H298" s="25" t="s">
        <v>171</v>
      </c>
      <c r="I298" s="25">
        <v>92</v>
      </c>
      <c r="J298" s="25" t="s">
        <v>172</v>
      </c>
      <c r="K298" s="25">
        <v>259</v>
      </c>
    </row>
    <row r="299" spans="1:11" x14ac:dyDescent="0.25">
      <c r="A299" s="2">
        <v>292</v>
      </c>
      <c r="B299" s="2">
        <v>291</v>
      </c>
      <c r="C299" s="24">
        <v>4.024305555555556E-2</v>
      </c>
      <c r="D299" s="25" t="s">
        <v>407</v>
      </c>
      <c r="E299" s="19" t="s">
        <v>133</v>
      </c>
      <c r="F299" s="25" t="s">
        <v>134</v>
      </c>
      <c r="G299" s="25" t="s">
        <v>51</v>
      </c>
      <c r="H299" s="25" t="s">
        <v>93</v>
      </c>
      <c r="I299" s="25">
        <v>124</v>
      </c>
      <c r="J299" s="25" t="s">
        <v>519</v>
      </c>
      <c r="K299" s="25">
        <v>260</v>
      </c>
    </row>
    <row r="300" spans="1:11" x14ac:dyDescent="0.25">
      <c r="A300" s="2">
        <v>293</v>
      </c>
      <c r="B300" s="2">
        <v>144</v>
      </c>
      <c r="C300" s="24">
        <v>4.0474537037037038E-2</v>
      </c>
      <c r="D300" s="25" t="s">
        <v>408</v>
      </c>
      <c r="E300" s="19" t="s">
        <v>86</v>
      </c>
      <c r="F300" s="25" t="s">
        <v>87</v>
      </c>
      <c r="G300" s="25" t="s">
        <v>87</v>
      </c>
      <c r="H300" s="25" t="s">
        <v>151</v>
      </c>
      <c r="I300" s="25">
        <v>123</v>
      </c>
      <c r="J300" s="25" t="s">
        <v>153</v>
      </c>
      <c r="K300" s="25">
        <v>261</v>
      </c>
    </row>
    <row r="301" spans="1:11" x14ac:dyDescent="0.25">
      <c r="A301" s="2">
        <v>294</v>
      </c>
      <c r="B301" s="2">
        <v>152</v>
      </c>
      <c r="C301" s="24">
        <v>4.0868055555555553E-2</v>
      </c>
      <c r="D301" s="25" t="s">
        <v>409</v>
      </c>
      <c r="E301" s="19" t="s">
        <v>86</v>
      </c>
      <c r="F301" s="25" t="s">
        <v>87</v>
      </c>
      <c r="G301" s="25" t="s">
        <v>87</v>
      </c>
      <c r="H301" s="25" t="s">
        <v>171</v>
      </c>
      <c r="I301" s="25">
        <v>91</v>
      </c>
      <c r="J301" s="25" t="s">
        <v>335</v>
      </c>
      <c r="K301" s="25">
        <v>262</v>
      </c>
    </row>
    <row r="302" spans="1:11" x14ac:dyDescent="0.25">
      <c r="A302" s="2">
        <v>295</v>
      </c>
      <c r="B302" s="2">
        <v>747</v>
      </c>
      <c r="C302" s="24">
        <v>4.0902777777777781E-2</v>
      </c>
      <c r="D302" s="25" t="s">
        <v>410</v>
      </c>
      <c r="E302" s="19" t="s">
        <v>24</v>
      </c>
      <c r="F302" s="25" t="s">
        <v>25</v>
      </c>
      <c r="G302" s="25" t="s">
        <v>25</v>
      </c>
      <c r="H302" s="25" t="s">
        <v>230</v>
      </c>
      <c r="I302" s="25">
        <v>90</v>
      </c>
      <c r="J302" s="25" t="s">
        <v>118</v>
      </c>
      <c r="K302" s="25" t="s">
        <v>118</v>
      </c>
    </row>
    <row r="303" spans="1:11" x14ac:dyDescent="0.25">
      <c r="A303" s="2">
        <v>296</v>
      </c>
      <c r="B303" s="2">
        <v>649</v>
      </c>
      <c r="C303" s="24">
        <v>4.1030092592592597E-2</v>
      </c>
      <c r="D303" s="25" t="s">
        <v>411</v>
      </c>
      <c r="E303" s="19" t="s">
        <v>18</v>
      </c>
      <c r="F303" s="25" t="s">
        <v>19</v>
      </c>
      <c r="G303" s="25" t="s">
        <v>20</v>
      </c>
      <c r="H303" s="25" t="s">
        <v>83</v>
      </c>
      <c r="I303" s="25">
        <v>89</v>
      </c>
      <c r="J303" s="25" t="s">
        <v>118</v>
      </c>
      <c r="K303" s="25" t="s">
        <v>118</v>
      </c>
    </row>
    <row r="304" spans="1:11" x14ac:dyDescent="0.25">
      <c r="A304" s="2">
        <v>297</v>
      </c>
      <c r="B304" s="2">
        <v>703</v>
      </c>
      <c r="C304" s="24">
        <v>4.130787037037037E-2</v>
      </c>
      <c r="D304" s="25" t="s">
        <v>412</v>
      </c>
      <c r="E304" s="19" t="s">
        <v>49</v>
      </c>
      <c r="F304" s="25" t="s">
        <v>50</v>
      </c>
      <c r="G304" s="25" t="s">
        <v>51</v>
      </c>
      <c r="H304" s="25" t="s">
        <v>289</v>
      </c>
      <c r="I304" s="25">
        <v>122</v>
      </c>
      <c r="J304" s="25" t="s">
        <v>571</v>
      </c>
      <c r="K304" s="25">
        <v>263</v>
      </c>
    </row>
    <row r="305" spans="1:11" x14ac:dyDescent="0.25">
      <c r="A305" s="2">
        <v>298</v>
      </c>
      <c r="B305" s="2">
        <v>64</v>
      </c>
      <c r="C305" s="24">
        <v>4.1377314814814818E-2</v>
      </c>
      <c r="D305" s="25" t="s">
        <v>413</v>
      </c>
      <c r="E305" s="19" t="s">
        <v>34</v>
      </c>
      <c r="F305" s="25" t="s">
        <v>35</v>
      </c>
      <c r="G305" s="25" t="s">
        <v>35</v>
      </c>
      <c r="H305" s="25" t="s">
        <v>151</v>
      </c>
      <c r="I305" s="25">
        <v>121</v>
      </c>
      <c r="J305" s="25" t="s">
        <v>148</v>
      </c>
      <c r="K305" s="25">
        <v>264</v>
      </c>
    </row>
    <row r="306" spans="1:11" x14ac:dyDescent="0.25">
      <c r="A306" s="2">
        <v>299</v>
      </c>
      <c r="B306" s="2">
        <v>460</v>
      </c>
      <c r="C306" s="24">
        <v>4.1458333333333333E-2</v>
      </c>
      <c r="D306" s="25" t="s">
        <v>414</v>
      </c>
      <c r="E306" s="19" t="s">
        <v>24</v>
      </c>
      <c r="F306" s="25" t="s">
        <v>25</v>
      </c>
      <c r="G306" s="25" t="s">
        <v>25</v>
      </c>
      <c r="H306" s="25" t="s">
        <v>337</v>
      </c>
      <c r="I306" s="25">
        <v>88</v>
      </c>
      <c r="J306" s="25" t="s">
        <v>118</v>
      </c>
      <c r="K306" s="25" t="s">
        <v>118</v>
      </c>
    </row>
    <row r="307" spans="1:11" x14ac:dyDescent="0.25">
      <c r="A307" s="2">
        <v>300</v>
      </c>
      <c r="B307" s="2">
        <v>720</v>
      </c>
      <c r="C307" s="24">
        <v>4.1516203703703701E-2</v>
      </c>
      <c r="D307" s="25" t="s">
        <v>415</v>
      </c>
      <c r="E307" s="19" t="s">
        <v>49</v>
      </c>
      <c r="F307" s="25" t="s">
        <v>50</v>
      </c>
      <c r="G307" s="25" t="s">
        <v>51</v>
      </c>
      <c r="H307" s="25" t="s">
        <v>171</v>
      </c>
      <c r="I307" s="25">
        <v>87</v>
      </c>
      <c r="J307" s="25" t="s">
        <v>172</v>
      </c>
      <c r="K307" s="25">
        <v>265</v>
      </c>
    </row>
    <row r="308" spans="1:11" x14ac:dyDescent="0.25">
      <c r="A308" s="2">
        <v>301</v>
      </c>
      <c r="B308" s="2">
        <v>283</v>
      </c>
      <c r="C308" s="24">
        <v>4.1689814814814818E-2</v>
      </c>
      <c r="D308" s="25" t="s">
        <v>416</v>
      </c>
      <c r="E308" s="19" t="s">
        <v>57</v>
      </c>
      <c r="F308" s="25" t="s">
        <v>58</v>
      </c>
      <c r="G308" s="25" t="s">
        <v>59</v>
      </c>
      <c r="H308" s="25" t="s">
        <v>142</v>
      </c>
      <c r="I308" s="25">
        <v>86</v>
      </c>
      <c r="J308" s="25" t="s">
        <v>234</v>
      </c>
      <c r="K308" s="25">
        <v>266</v>
      </c>
    </row>
    <row r="309" spans="1:11" x14ac:dyDescent="0.25">
      <c r="A309" s="2">
        <v>302</v>
      </c>
      <c r="B309" s="2">
        <v>367</v>
      </c>
      <c r="C309" s="24">
        <v>4.238425925925926E-2</v>
      </c>
      <c r="D309" s="25" t="s">
        <v>417</v>
      </c>
      <c r="E309" s="19" t="s">
        <v>37</v>
      </c>
      <c r="F309" s="25" t="s">
        <v>38</v>
      </c>
      <c r="G309" s="25" t="s">
        <v>38</v>
      </c>
      <c r="H309" s="25" t="s">
        <v>171</v>
      </c>
      <c r="I309" s="25">
        <v>85</v>
      </c>
      <c r="J309" s="25" t="s">
        <v>335</v>
      </c>
      <c r="K309" s="25">
        <v>267</v>
      </c>
    </row>
    <row r="310" spans="1:11" x14ac:dyDescent="0.25">
      <c r="A310" s="2">
        <v>303</v>
      </c>
      <c r="B310" s="2">
        <v>695</v>
      </c>
      <c r="C310" s="24">
        <v>4.2488425925925923E-2</v>
      </c>
      <c r="D310" s="25" t="s">
        <v>418</v>
      </c>
      <c r="E310" s="19" t="s">
        <v>49</v>
      </c>
      <c r="F310" s="25" t="s">
        <v>50</v>
      </c>
      <c r="G310" s="25" t="s">
        <v>51</v>
      </c>
      <c r="H310" s="25" t="s">
        <v>70</v>
      </c>
      <c r="I310" s="25">
        <v>120</v>
      </c>
      <c r="J310" s="25" t="s">
        <v>76</v>
      </c>
      <c r="K310" s="25">
        <v>268</v>
      </c>
    </row>
    <row r="311" spans="1:11" x14ac:dyDescent="0.25">
      <c r="A311" s="2">
        <v>304</v>
      </c>
      <c r="B311" s="2">
        <v>699</v>
      </c>
      <c r="C311" s="24">
        <v>4.2500000000000003E-2</v>
      </c>
      <c r="D311" s="25" t="s">
        <v>419</v>
      </c>
      <c r="E311" s="19" t="s">
        <v>49</v>
      </c>
      <c r="F311" s="25" t="s">
        <v>50</v>
      </c>
      <c r="G311" s="25" t="s">
        <v>51</v>
      </c>
      <c r="H311" s="25" t="s">
        <v>230</v>
      </c>
      <c r="I311" s="25">
        <v>84</v>
      </c>
      <c r="J311" s="25" t="s">
        <v>234</v>
      </c>
      <c r="K311" s="25">
        <v>269</v>
      </c>
    </row>
    <row r="312" spans="1:11" x14ac:dyDescent="0.25">
      <c r="A312" s="2">
        <v>305</v>
      </c>
      <c r="B312" s="2">
        <v>706</v>
      </c>
      <c r="C312" s="24">
        <v>4.2511574074074077E-2</v>
      </c>
      <c r="D312" s="25" t="s">
        <v>420</v>
      </c>
      <c r="E312" s="19" t="s">
        <v>49</v>
      </c>
      <c r="F312" s="25" t="s">
        <v>50</v>
      </c>
      <c r="G312" s="25" t="s">
        <v>51</v>
      </c>
      <c r="H312" s="25" t="s">
        <v>289</v>
      </c>
      <c r="I312" s="25">
        <v>119</v>
      </c>
      <c r="J312" s="25" t="s">
        <v>111</v>
      </c>
      <c r="K312" s="25">
        <v>270</v>
      </c>
    </row>
    <row r="313" spans="1:11" x14ac:dyDescent="0.25">
      <c r="A313" s="2">
        <v>306</v>
      </c>
      <c r="B313" s="2">
        <v>310</v>
      </c>
      <c r="C313" s="24">
        <v>4.2534722222222217E-2</v>
      </c>
      <c r="D313" s="25" t="s">
        <v>421</v>
      </c>
      <c r="E313" s="19" t="s">
        <v>133</v>
      </c>
      <c r="F313" s="25" t="s">
        <v>134</v>
      </c>
      <c r="G313" s="25" t="s">
        <v>51</v>
      </c>
      <c r="H313" s="25" t="s">
        <v>337</v>
      </c>
      <c r="I313" s="25">
        <v>83</v>
      </c>
      <c r="J313" s="25" t="s">
        <v>335</v>
      </c>
      <c r="K313" s="25">
        <v>271</v>
      </c>
    </row>
    <row r="314" spans="1:11" x14ac:dyDescent="0.25">
      <c r="A314" s="2">
        <v>307</v>
      </c>
      <c r="B314" s="2">
        <v>299</v>
      </c>
      <c r="C314" s="24">
        <v>4.3263888888888886E-2</v>
      </c>
      <c r="D314" s="25" t="s">
        <v>422</v>
      </c>
      <c r="E314" s="19" t="s">
        <v>133</v>
      </c>
      <c r="F314" s="25" t="s">
        <v>134</v>
      </c>
      <c r="G314" s="25" t="s">
        <v>51</v>
      </c>
      <c r="H314" s="25" t="s">
        <v>93</v>
      </c>
      <c r="I314" s="25">
        <v>118</v>
      </c>
      <c r="J314" s="25" t="s">
        <v>120</v>
      </c>
      <c r="K314" s="25">
        <v>272</v>
      </c>
    </row>
    <row r="315" spans="1:11" x14ac:dyDescent="0.25">
      <c r="A315" s="2">
        <v>308</v>
      </c>
      <c r="B315" s="2">
        <v>73</v>
      </c>
      <c r="C315" s="24">
        <v>4.3599537037037034E-2</v>
      </c>
      <c r="D315" s="25" t="s">
        <v>423</v>
      </c>
      <c r="E315" s="19" t="s">
        <v>34</v>
      </c>
      <c r="F315" s="25" t="s">
        <v>35</v>
      </c>
      <c r="G315" s="25" t="s">
        <v>35</v>
      </c>
      <c r="H315" s="25" t="s">
        <v>151</v>
      </c>
      <c r="I315" s="25">
        <v>117</v>
      </c>
      <c r="J315" s="25" t="s">
        <v>155</v>
      </c>
      <c r="K315" s="25">
        <v>273</v>
      </c>
    </row>
    <row r="316" spans="1:11" x14ac:dyDescent="0.25">
      <c r="A316" s="2">
        <v>309</v>
      </c>
      <c r="B316" s="2">
        <v>729</v>
      </c>
      <c r="C316" s="24">
        <v>4.3900462962962961E-2</v>
      </c>
      <c r="D316" s="25" t="s">
        <v>424</v>
      </c>
      <c r="E316" s="19" t="s">
        <v>425</v>
      </c>
      <c r="F316" s="25" t="s">
        <v>118</v>
      </c>
      <c r="G316" s="25" t="s">
        <v>118</v>
      </c>
      <c r="H316" s="25" t="s">
        <v>79</v>
      </c>
      <c r="I316" s="25" t="s">
        <v>118</v>
      </c>
      <c r="J316" s="25" t="s">
        <v>118</v>
      </c>
      <c r="K316" s="25" t="s">
        <v>118</v>
      </c>
    </row>
    <row r="317" spans="1:11" x14ac:dyDescent="0.25">
      <c r="A317" s="2">
        <v>310</v>
      </c>
      <c r="B317" s="2">
        <v>728</v>
      </c>
      <c r="C317" s="24">
        <v>4.3900462962962961E-2</v>
      </c>
      <c r="D317" s="25" t="s">
        <v>426</v>
      </c>
      <c r="E317" s="19" t="s">
        <v>43</v>
      </c>
      <c r="F317" s="25" t="s">
        <v>44</v>
      </c>
      <c r="G317" s="25" t="s">
        <v>44</v>
      </c>
      <c r="H317" s="25" t="s">
        <v>107</v>
      </c>
      <c r="I317" s="25">
        <v>116</v>
      </c>
      <c r="J317" s="25" t="s">
        <v>518</v>
      </c>
      <c r="K317" s="25">
        <v>274</v>
      </c>
    </row>
    <row r="318" spans="1:11" x14ac:dyDescent="0.25">
      <c r="A318" s="2">
        <v>311</v>
      </c>
      <c r="B318" s="2">
        <v>461</v>
      </c>
      <c r="C318" s="24">
        <v>4.3969907407407409E-2</v>
      </c>
      <c r="D318" s="25" t="s">
        <v>427</v>
      </c>
      <c r="E318" s="19" t="s">
        <v>24</v>
      </c>
      <c r="F318" s="25" t="s">
        <v>25</v>
      </c>
      <c r="G318" s="25" t="s">
        <v>25</v>
      </c>
      <c r="H318" s="25" t="s">
        <v>171</v>
      </c>
      <c r="I318" s="25">
        <v>82</v>
      </c>
      <c r="J318" s="25" t="s">
        <v>118</v>
      </c>
      <c r="K318" s="25" t="s">
        <v>118</v>
      </c>
    </row>
    <row r="319" spans="1:11" x14ac:dyDescent="0.25">
      <c r="A319" s="2">
        <v>312</v>
      </c>
      <c r="B319" s="2">
        <v>568</v>
      </c>
      <c r="C319" s="24">
        <v>4.3969907407407409E-2</v>
      </c>
      <c r="D319" s="25" t="s">
        <v>428</v>
      </c>
      <c r="E319" s="19" t="s">
        <v>73</v>
      </c>
      <c r="F319" s="25" t="s">
        <v>74</v>
      </c>
      <c r="G319" s="25" t="s">
        <v>74</v>
      </c>
      <c r="H319" s="25" t="s">
        <v>93</v>
      </c>
      <c r="I319" s="25">
        <v>115</v>
      </c>
      <c r="J319" s="25" t="s">
        <v>113</v>
      </c>
      <c r="K319" s="25">
        <v>275</v>
      </c>
    </row>
    <row r="320" spans="1:11" x14ac:dyDescent="0.25">
      <c r="A320" s="2">
        <v>313</v>
      </c>
      <c r="B320" s="2">
        <v>114</v>
      </c>
      <c r="C320" s="24">
        <v>4.403935185185185E-2</v>
      </c>
      <c r="D320" s="25" t="s">
        <v>429</v>
      </c>
      <c r="E320" s="19" t="s">
        <v>136</v>
      </c>
      <c r="F320" s="25" t="s">
        <v>137</v>
      </c>
      <c r="G320" s="25" t="s">
        <v>59</v>
      </c>
      <c r="H320" s="25" t="s">
        <v>289</v>
      </c>
      <c r="I320" s="25">
        <v>114</v>
      </c>
      <c r="J320" s="25" t="s">
        <v>182</v>
      </c>
      <c r="K320" s="25">
        <v>276</v>
      </c>
    </row>
    <row r="321" spans="1:11" x14ac:dyDescent="0.25">
      <c r="A321" s="2">
        <v>314</v>
      </c>
      <c r="B321" s="2">
        <v>203</v>
      </c>
      <c r="C321" s="24">
        <v>4.4212962962962961E-2</v>
      </c>
      <c r="D321" s="25" t="s">
        <v>430</v>
      </c>
      <c r="E321" s="19" t="s">
        <v>64</v>
      </c>
      <c r="F321" s="25" t="s">
        <v>65</v>
      </c>
      <c r="G321" s="25" t="s">
        <v>66</v>
      </c>
      <c r="H321" s="25" t="s">
        <v>70</v>
      </c>
      <c r="I321" s="25">
        <v>113</v>
      </c>
      <c r="J321" s="25" t="s">
        <v>111</v>
      </c>
      <c r="K321" s="25">
        <v>277</v>
      </c>
    </row>
    <row r="322" spans="1:11" x14ac:dyDescent="0.25">
      <c r="A322" s="2">
        <v>315</v>
      </c>
      <c r="B322" s="2">
        <v>746</v>
      </c>
      <c r="C322" s="24">
        <v>4.4398148148148152E-2</v>
      </c>
      <c r="D322" s="25" t="s">
        <v>431</v>
      </c>
      <c r="E322" s="19" t="s">
        <v>73</v>
      </c>
      <c r="F322" s="25" t="s">
        <v>74</v>
      </c>
      <c r="G322" s="25" t="s">
        <v>74</v>
      </c>
      <c r="H322" s="25" t="s">
        <v>83</v>
      </c>
      <c r="I322" s="25">
        <v>81</v>
      </c>
      <c r="J322" s="25" t="s">
        <v>118</v>
      </c>
      <c r="K322" s="25" t="s">
        <v>118</v>
      </c>
    </row>
    <row r="323" spans="1:11" x14ac:dyDescent="0.25">
      <c r="A323" s="2">
        <v>316</v>
      </c>
      <c r="B323" s="2">
        <v>579</v>
      </c>
      <c r="C323" s="24">
        <v>4.4409722222222225E-2</v>
      </c>
      <c r="D323" s="25" t="s">
        <v>432</v>
      </c>
      <c r="E323" s="19" t="s">
        <v>73</v>
      </c>
      <c r="F323" s="25" t="s">
        <v>74</v>
      </c>
      <c r="G323" s="25" t="s">
        <v>74</v>
      </c>
      <c r="H323" s="25" t="s">
        <v>230</v>
      </c>
      <c r="I323" s="25">
        <v>80</v>
      </c>
      <c r="J323" s="25" t="s">
        <v>118</v>
      </c>
      <c r="K323" s="25" t="s">
        <v>118</v>
      </c>
    </row>
    <row r="324" spans="1:11" x14ac:dyDescent="0.25">
      <c r="A324" s="2">
        <v>317</v>
      </c>
      <c r="B324" s="2">
        <v>697</v>
      </c>
      <c r="C324" s="24">
        <v>4.4756944444444446E-2</v>
      </c>
      <c r="D324" s="25" t="s">
        <v>433</v>
      </c>
      <c r="E324" s="19" t="s">
        <v>49</v>
      </c>
      <c r="F324" s="25" t="s">
        <v>50</v>
      </c>
      <c r="G324" s="25" t="s">
        <v>51</v>
      </c>
      <c r="H324" s="25" t="s">
        <v>171</v>
      </c>
      <c r="I324" s="25">
        <v>79</v>
      </c>
      <c r="J324" s="25" t="s">
        <v>164</v>
      </c>
      <c r="K324" s="25">
        <v>278</v>
      </c>
    </row>
    <row r="325" spans="1:11" x14ac:dyDescent="0.25">
      <c r="A325" s="2">
        <v>318</v>
      </c>
      <c r="B325" s="2">
        <v>444</v>
      </c>
      <c r="C325" s="24">
        <v>4.4907407407407403E-2</v>
      </c>
      <c r="D325" s="25" t="s">
        <v>434</v>
      </c>
      <c r="E325" s="19" t="s">
        <v>24</v>
      </c>
      <c r="F325" s="25" t="s">
        <v>25</v>
      </c>
      <c r="G325" s="25" t="s">
        <v>25</v>
      </c>
      <c r="H325" s="25" t="s">
        <v>337</v>
      </c>
      <c r="I325" s="25">
        <v>78</v>
      </c>
      <c r="J325" s="25" t="s">
        <v>118</v>
      </c>
      <c r="K325" s="25" t="s">
        <v>118</v>
      </c>
    </row>
    <row r="326" spans="1:11" x14ac:dyDescent="0.25">
      <c r="A326" s="2">
        <v>319</v>
      </c>
      <c r="B326" s="2">
        <v>663</v>
      </c>
      <c r="C326" s="24">
        <v>4.5092592592592594E-2</v>
      </c>
      <c r="D326" s="25" t="s">
        <v>435</v>
      </c>
      <c r="E326" s="19" t="s">
        <v>145</v>
      </c>
      <c r="F326" s="25" t="s">
        <v>146</v>
      </c>
      <c r="G326" s="25" t="s">
        <v>20</v>
      </c>
      <c r="H326" s="25" t="s">
        <v>289</v>
      </c>
      <c r="I326" s="25">
        <v>112</v>
      </c>
      <c r="J326" s="25" t="s">
        <v>118</v>
      </c>
      <c r="K326" s="25" t="s">
        <v>118</v>
      </c>
    </row>
    <row r="327" spans="1:11" x14ac:dyDescent="0.25">
      <c r="A327" s="2">
        <v>320</v>
      </c>
      <c r="B327" s="2">
        <v>8</v>
      </c>
      <c r="C327" s="24">
        <v>4.521990740740741E-2</v>
      </c>
      <c r="D327" s="25" t="s">
        <v>436</v>
      </c>
      <c r="E327" s="19" t="s">
        <v>192</v>
      </c>
      <c r="F327" s="25" t="s">
        <v>193</v>
      </c>
      <c r="G327" s="25" t="s">
        <v>193</v>
      </c>
      <c r="H327" s="25" t="s">
        <v>138</v>
      </c>
      <c r="I327" s="25">
        <v>77</v>
      </c>
      <c r="J327" s="25" t="s">
        <v>219</v>
      </c>
      <c r="K327" s="25">
        <v>279</v>
      </c>
    </row>
    <row r="328" spans="1:11" x14ac:dyDescent="0.25">
      <c r="A328" s="2">
        <v>321</v>
      </c>
      <c r="B328" s="2">
        <v>174</v>
      </c>
      <c r="C328" s="24">
        <v>4.5289351851851851E-2</v>
      </c>
      <c r="D328" s="25" t="s">
        <v>437</v>
      </c>
      <c r="E328" s="19" t="s">
        <v>166</v>
      </c>
      <c r="F328" s="25" t="s">
        <v>167</v>
      </c>
      <c r="G328" s="25" t="s">
        <v>167</v>
      </c>
      <c r="H328" s="25" t="s">
        <v>230</v>
      </c>
      <c r="I328" s="25">
        <v>76</v>
      </c>
      <c r="J328" s="25" t="s">
        <v>545</v>
      </c>
      <c r="K328" s="25">
        <v>280</v>
      </c>
    </row>
    <row r="329" spans="1:11" x14ac:dyDescent="0.25">
      <c r="A329" s="2">
        <v>322</v>
      </c>
      <c r="B329" s="2">
        <v>612</v>
      </c>
      <c r="C329" s="24">
        <v>4.5439814814814815E-2</v>
      </c>
      <c r="D329" s="25" t="s">
        <v>438</v>
      </c>
      <c r="E329" s="19" t="s">
        <v>73</v>
      </c>
      <c r="F329" s="25" t="s">
        <v>74</v>
      </c>
      <c r="G329" s="25" t="s">
        <v>74</v>
      </c>
      <c r="H329" s="25" t="s">
        <v>230</v>
      </c>
      <c r="I329" s="25">
        <v>75</v>
      </c>
      <c r="J329" s="25" t="s">
        <v>118</v>
      </c>
      <c r="K329" s="25" t="s">
        <v>118</v>
      </c>
    </row>
    <row r="330" spans="1:11" x14ac:dyDescent="0.25">
      <c r="A330" s="2">
        <v>323</v>
      </c>
      <c r="B330" s="2">
        <v>149</v>
      </c>
      <c r="C330" s="24">
        <v>4.5474537037037042E-2</v>
      </c>
      <c r="D330" s="25" t="s">
        <v>439</v>
      </c>
      <c r="E330" s="19" t="s">
        <v>86</v>
      </c>
      <c r="F330" s="25" t="s">
        <v>87</v>
      </c>
      <c r="G330" s="25" t="s">
        <v>87</v>
      </c>
      <c r="H330" s="25" t="s">
        <v>171</v>
      </c>
      <c r="I330" s="25">
        <v>74</v>
      </c>
      <c r="J330" s="25" t="s">
        <v>234</v>
      </c>
      <c r="K330" s="25">
        <v>281</v>
      </c>
    </row>
    <row r="331" spans="1:11" x14ac:dyDescent="0.25">
      <c r="A331" s="2">
        <v>324</v>
      </c>
      <c r="B331" s="2">
        <v>714</v>
      </c>
      <c r="C331" s="24">
        <v>4.5486111111111109E-2</v>
      </c>
      <c r="D331" s="25" t="s">
        <v>440</v>
      </c>
      <c r="E331" s="19" t="s">
        <v>49</v>
      </c>
      <c r="F331" s="25" t="s">
        <v>50</v>
      </c>
      <c r="G331" s="25" t="s">
        <v>51</v>
      </c>
      <c r="H331" s="25" t="s">
        <v>171</v>
      </c>
      <c r="I331" s="25">
        <v>73</v>
      </c>
      <c r="J331" s="25" t="s">
        <v>544</v>
      </c>
      <c r="K331" s="25">
        <v>282</v>
      </c>
    </row>
    <row r="332" spans="1:11" x14ac:dyDescent="0.25">
      <c r="A332" s="2">
        <v>325</v>
      </c>
      <c r="B332" s="2">
        <v>662</v>
      </c>
      <c r="C332" s="24">
        <v>4.5682870370370367E-2</v>
      </c>
      <c r="D332" s="25" t="s">
        <v>441</v>
      </c>
      <c r="E332" s="19" t="s">
        <v>145</v>
      </c>
      <c r="F332" s="25" t="s">
        <v>146</v>
      </c>
      <c r="G332" s="25" t="s">
        <v>20</v>
      </c>
      <c r="H332" s="25" t="s">
        <v>171</v>
      </c>
      <c r="I332" s="25">
        <v>72</v>
      </c>
      <c r="J332" s="25" t="s">
        <v>118</v>
      </c>
      <c r="K332" s="25" t="s">
        <v>118</v>
      </c>
    </row>
    <row r="333" spans="1:11" x14ac:dyDescent="0.25">
      <c r="A333" s="2">
        <v>326</v>
      </c>
      <c r="B333" s="2">
        <v>655</v>
      </c>
      <c r="C333" s="24">
        <v>4.5694444444444447E-2</v>
      </c>
      <c r="D333" s="25" t="s">
        <v>442</v>
      </c>
      <c r="E333" s="19" t="s">
        <v>145</v>
      </c>
      <c r="F333" s="25" t="s">
        <v>146</v>
      </c>
      <c r="G333" s="25" t="s">
        <v>20</v>
      </c>
      <c r="H333" s="25" t="s">
        <v>142</v>
      </c>
      <c r="I333" s="25">
        <v>71</v>
      </c>
      <c r="J333" s="25" t="s">
        <v>118</v>
      </c>
      <c r="K333" s="25" t="s">
        <v>118</v>
      </c>
    </row>
    <row r="334" spans="1:11" x14ac:dyDescent="0.25">
      <c r="A334" s="2">
        <v>327</v>
      </c>
      <c r="B334" s="2">
        <v>680</v>
      </c>
      <c r="C334" s="24">
        <v>4.5856481481481477E-2</v>
      </c>
      <c r="D334" s="25" t="s">
        <v>443</v>
      </c>
      <c r="E334" s="19" t="s">
        <v>145</v>
      </c>
      <c r="F334" s="25" t="s">
        <v>146</v>
      </c>
      <c r="G334" s="25" t="s">
        <v>20</v>
      </c>
      <c r="H334" s="25" t="s">
        <v>444</v>
      </c>
      <c r="I334" s="25">
        <v>70</v>
      </c>
      <c r="J334" s="25" t="s">
        <v>118</v>
      </c>
      <c r="K334" s="25" t="s">
        <v>118</v>
      </c>
    </row>
    <row r="335" spans="1:11" x14ac:dyDescent="0.25">
      <c r="A335" s="2">
        <v>328</v>
      </c>
      <c r="B335" s="2">
        <v>740</v>
      </c>
      <c r="C335" s="24">
        <v>4.5925925925925926E-2</v>
      </c>
      <c r="D335" s="25" t="s">
        <v>445</v>
      </c>
      <c r="E335" s="19" t="s">
        <v>64</v>
      </c>
      <c r="F335" s="25" t="s">
        <v>65</v>
      </c>
      <c r="G335" s="25" t="s">
        <v>66</v>
      </c>
      <c r="H335" s="25" t="s">
        <v>142</v>
      </c>
      <c r="I335" s="25">
        <v>69</v>
      </c>
      <c r="J335" s="25" t="s">
        <v>209</v>
      </c>
      <c r="K335" s="25">
        <v>283</v>
      </c>
    </row>
    <row r="336" spans="1:11" x14ac:dyDescent="0.25">
      <c r="A336" s="2">
        <v>329</v>
      </c>
      <c r="B336" s="2">
        <v>709</v>
      </c>
      <c r="C336" s="24">
        <v>4.6099537037037036E-2</v>
      </c>
      <c r="D336" s="25" t="s">
        <v>446</v>
      </c>
      <c r="E336" s="19" t="s">
        <v>49</v>
      </c>
      <c r="F336" s="25" t="s">
        <v>50</v>
      </c>
      <c r="G336" s="25" t="s">
        <v>51</v>
      </c>
      <c r="H336" s="25" t="s">
        <v>93</v>
      </c>
      <c r="I336" s="25">
        <v>111</v>
      </c>
      <c r="J336" s="25" t="s">
        <v>148</v>
      </c>
      <c r="K336" s="25">
        <v>284</v>
      </c>
    </row>
    <row r="337" spans="1:11" x14ac:dyDescent="0.25">
      <c r="A337" s="2">
        <v>330</v>
      </c>
      <c r="B337" s="2">
        <v>187</v>
      </c>
      <c r="C337" s="24">
        <v>4.6307870370370374E-2</v>
      </c>
      <c r="D337" s="25" t="s">
        <v>447</v>
      </c>
      <c r="E337" s="19" t="s">
        <v>166</v>
      </c>
      <c r="F337" s="25" t="s">
        <v>167</v>
      </c>
      <c r="G337" s="25" t="s">
        <v>167</v>
      </c>
      <c r="H337" s="25" t="s">
        <v>171</v>
      </c>
      <c r="I337" s="25">
        <v>68</v>
      </c>
      <c r="J337" s="25" t="s">
        <v>335</v>
      </c>
      <c r="K337" s="25">
        <v>285</v>
      </c>
    </row>
    <row r="338" spans="1:11" x14ac:dyDescent="0.25">
      <c r="A338" s="2">
        <v>331</v>
      </c>
      <c r="B338" s="2">
        <v>587</v>
      </c>
      <c r="C338" s="24">
        <v>4.6655092592592595E-2</v>
      </c>
      <c r="D338" s="25" t="s">
        <v>448</v>
      </c>
      <c r="E338" s="19" t="s">
        <v>73</v>
      </c>
      <c r="F338" s="25" t="s">
        <v>74</v>
      </c>
      <c r="G338" s="25" t="s">
        <v>74</v>
      </c>
      <c r="H338" s="25" t="s">
        <v>171</v>
      </c>
      <c r="I338" s="25">
        <v>67</v>
      </c>
      <c r="J338" s="25" t="s">
        <v>172</v>
      </c>
      <c r="K338" s="25">
        <v>286</v>
      </c>
    </row>
    <row r="339" spans="1:11" x14ac:dyDescent="0.25">
      <c r="A339" s="2">
        <v>332</v>
      </c>
      <c r="B339" s="2">
        <v>733</v>
      </c>
      <c r="C339" s="24">
        <v>4.7037037037037037E-2</v>
      </c>
      <c r="D339" s="25" t="s">
        <v>449</v>
      </c>
      <c r="E339" s="19" t="s">
        <v>145</v>
      </c>
      <c r="F339" s="25" t="s">
        <v>146</v>
      </c>
      <c r="G339" s="25" t="s">
        <v>20</v>
      </c>
      <c r="H339" s="25" t="s">
        <v>151</v>
      </c>
      <c r="I339" s="25">
        <v>110</v>
      </c>
      <c r="J339" s="25" t="s">
        <v>118</v>
      </c>
      <c r="K339" s="25" t="s">
        <v>118</v>
      </c>
    </row>
    <row r="340" spans="1:11" x14ac:dyDescent="0.25">
      <c r="A340" s="2">
        <v>333</v>
      </c>
      <c r="B340" s="2">
        <v>457</v>
      </c>
      <c r="C340" s="24">
        <v>4.7060185185185184E-2</v>
      </c>
      <c r="D340" s="25" t="s">
        <v>450</v>
      </c>
      <c r="E340" s="19" t="s">
        <v>24</v>
      </c>
      <c r="F340" s="25" t="s">
        <v>25</v>
      </c>
      <c r="G340" s="25" t="s">
        <v>25</v>
      </c>
      <c r="H340" s="25" t="s">
        <v>83</v>
      </c>
      <c r="I340" s="25">
        <v>66</v>
      </c>
      <c r="J340" s="25" t="s">
        <v>118</v>
      </c>
      <c r="K340" s="25" t="s">
        <v>118</v>
      </c>
    </row>
    <row r="341" spans="1:11" x14ac:dyDescent="0.25">
      <c r="A341" s="2">
        <v>334</v>
      </c>
      <c r="B341" s="2">
        <v>458</v>
      </c>
      <c r="C341" s="24">
        <v>4.7083333333333331E-2</v>
      </c>
      <c r="D341" s="25" t="s">
        <v>451</v>
      </c>
      <c r="E341" s="19" t="s">
        <v>24</v>
      </c>
      <c r="F341" s="25" t="s">
        <v>25</v>
      </c>
      <c r="G341" s="25" t="s">
        <v>25</v>
      </c>
      <c r="H341" s="25" t="s">
        <v>337</v>
      </c>
      <c r="I341" s="25">
        <v>65</v>
      </c>
      <c r="J341" s="25" t="s">
        <v>118</v>
      </c>
      <c r="K341" s="25" t="s">
        <v>118</v>
      </c>
    </row>
    <row r="342" spans="1:11" x14ac:dyDescent="0.25">
      <c r="A342" s="2">
        <v>335</v>
      </c>
      <c r="B342" s="2">
        <v>127</v>
      </c>
      <c r="C342" s="24">
        <v>4.7870370370370369E-2</v>
      </c>
      <c r="D342" s="25" t="s">
        <v>452</v>
      </c>
      <c r="E342" s="19" t="s">
        <v>86</v>
      </c>
      <c r="F342" s="25" t="s">
        <v>87</v>
      </c>
      <c r="G342" s="25" t="s">
        <v>87</v>
      </c>
      <c r="H342" s="25" t="s">
        <v>444</v>
      </c>
      <c r="I342" s="25">
        <v>64</v>
      </c>
      <c r="J342" s="25" t="s">
        <v>164</v>
      </c>
      <c r="K342" s="25">
        <v>287</v>
      </c>
    </row>
    <row r="343" spans="1:11" x14ac:dyDescent="0.25">
      <c r="A343" s="2">
        <v>336</v>
      </c>
      <c r="B343" s="2">
        <v>437</v>
      </c>
      <c r="C343" s="24">
        <v>4.7870370370370369E-2</v>
      </c>
      <c r="D343" s="25" t="s">
        <v>453</v>
      </c>
      <c r="E343" s="19" t="s">
        <v>24</v>
      </c>
      <c r="F343" s="25" t="s">
        <v>25</v>
      </c>
      <c r="G343" s="25" t="s">
        <v>25</v>
      </c>
      <c r="H343" s="25" t="s">
        <v>171</v>
      </c>
      <c r="I343" s="25">
        <v>63</v>
      </c>
      <c r="J343" s="25" t="s">
        <v>118</v>
      </c>
      <c r="K343" s="25" t="s">
        <v>118</v>
      </c>
    </row>
    <row r="344" spans="1:11" x14ac:dyDescent="0.25">
      <c r="A344" s="2">
        <v>337</v>
      </c>
      <c r="B344" s="2">
        <v>389</v>
      </c>
      <c r="C344" s="24">
        <v>4.929398148148148E-2</v>
      </c>
      <c r="D344" s="25" t="s">
        <v>454</v>
      </c>
      <c r="E344" s="19" t="s">
        <v>157</v>
      </c>
      <c r="F344" s="25" t="s">
        <v>158</v>
      </c>
      <c r="G344" s="25" t="s">
        <v>158</v>
      </c>
      <c r="H344" s="25" t="s">
        <v>337</v>
      </c>
      <c r="I344" s="25">
        <v>62</v>
      </c>
      <c r="J344" s="25" t="s">
        <v>335</v>
      </c>
      <c r="K344" s="25">
        <v>288</v>
      </c>
    </row>
    <row r="345" spans="1:11" x14ac:dyDescent="0.25">
      <c r="A345" s="2">
        <v>338</v>
      </c>
      <c r="B345" s="2">
        <v>561</v>
      </c>
      <c r="C345" s="24">
        <v>5.0937499999999997E-2</v>
      </c>
      <c r="D345" s="25" t="s">
        <v>455</v>
      </c>
      <c r="E345" s="19" t="s">
        <v>29</v>
      </c>
      <c r="F345" s="25" t="s">
        <v>30</v>
      </c>
      <c r="G345" s="25" t="s">
        <v>31</v>
      </c>
      <c r="H345" s="25" t="s">
        <v>230</v>
      </c>
      <c r="I345" s="25">
        <v>61</v>
      </c>
      <c r="J345" s="25" t="s">
        <v>118</v>
      </c>
      <c r="K345" s="25" t="s">
        <v>118</v>
      </c>
    </row>
    <row r="346" spans="1:11" x14ac:dyDescent="0.25">
      <c r="A346" s="2">
        <v>339</v>
      </c>
      <c r="B346" s="2">
        <v>750</v>
      </c>
      <c r="C346" s="24">
        <v>5.1423611111111107E-2</v>
      </c>
      <c r="D346" s="25" t="s">
        <v>456</v>
      </c>
      <c r="E346" s="19">
        <v>0</v>
      </c>
      <c r="F346" s="25" t="s">
        <v>118</v>
      </c>
      <c r="G346" s="25" t="s">
        <v>118</v>
      </c>
      <c r="H346" s="25" t="s">
        <v>95</v>
      </c>
      <c r="I346" s="25" t="s">
        <v>118</v>
      </c>
      <c r="J346" s="25" t="s">
        <v>118</v>
      </c>
      <c r="K346" s="25" t="s">
        <v>118</v>
      </c>
    </row>
    <row r="347" spans="1:11" x14ac:dyDescent="0.25">
      <c r="A347" s="2">
        <v>340</v>
      </c>
      <c r="B347" s="2">
        <v>116</v>
      </c>
      <c r="C347" s="24">
        <v>5.1562500000000004E-2</v>
      </c>
      <c r="D347" s="25" t="s">
        <v>457</v>
      </c>
      <c r="E347" s="19" t="s">
        <v>136</v>
      </c>
      <c r="F347" s="25" t="s">
        <v>137</v>
      </c>
      <c r="G347" s="25" t="s">
        <v>59</v>
      </c>
      <c r="H347" s="25" t="s">
        <v>124</v>
      </c>
      <c r="I347" s="25">
        <v>60</v>
      </c>
      <c r="J347" s="25" t="s">
        <v>84</v>
      </c>
      <c r="K347" s="25">
        <v>289</v>
      </c>
    </row>
    <row r="348" spans="1:11" x14ac:dyDescent="0.25">
      <c r="A348" s="2">
        <v>341</v>
      </c>
      <c r="B348" s="2">
        <v>119</v>
      </c>
      <c r="C348" s="24">
        <v>5.1574074074074078E-2</v>
      </c>
      <c r="D348" s="25" t="s">
        <v>458</v>
      </c>
      <c r="E348" s="19" t="s">
        <v>136</v>
      </c>
      <c r="F348" s="25" t="s">
        <v>137</v>
      </c>
      <c r="G348" s="25" t="s">
        <v>59</v>
      </c>
      <c r="H348" s="25" t="s">
        <v>142</v>
      </c>
      <c r="I348" s="25">
        <v>59</v>
      </c>
      <c r="J348" s="25" t="s">
        <v>164</v>
      </c>
      <c r="K348" s="25">
        <v>290</v>
      </c>
    </row>
    <row r="349" spans="1:11" x14ac:dyDescent="0.25">
      <c r="A349" s="2">
        <v>342</v>
      </c>
      <c r="B349" s="2">
        <v>182</v>
      </c>
      <c r="C349" s="24">
        <v>5.3240740740740734E-2</v>
      </c>
      <c r="D349" s="25" t="s">
        <v>459</v>
      </c>
      <c r="E349" s="19" t="s">
        <v>166</v>
      </c>
      <c r="F349" s="25" t="s">
        <v>167</v>
      </c>
      <c r="G349" s="25" t="s">
        <v>167</v>
      </c>
      <c r="H349" s="25" t="s">
        <v>160</v>
      </c>
      <c r="I349" s="25">
        <v>58</v>
      </c>
      <c r="J349" s="25" t="s">
        <v>209</v>
      </c>
      <c r="K349" s="25">
        <v>291</v>
      </c>
    </row>
    <row r="350" spans="1:11" x14ac:dyDescent="0.25">
      <c r="A350" s="2">
        <v>343</v>
      </c>
      <c r="B350" s="2">
        <v>330</v>
      </c>
      <c r="C350" s="24">
        <v>5.3252314814814815E-2</v>
      </c>
      <c r="D350" s="25" t="s">
        <v>460</v>
      </c>
      <c r="E350" s="19" t="s">
        <v>43</v>
      </c>
      <c r="F350" s="25" t="s">
        <v>44</v>
      </c>
      <c r="G350" s="25" t="s">
        <v>44</v>
      </c>
      <c r="H350" s="25" t="s">
        <v>337</v>
      </c>
      <c r="I350" s="25">
        <v>57</v>
      </c>
      <c r="J350" s="25" t="s">
        <v>335</v>
      </c>
      <c r="K350" s="25">
        <v>292</v>
      </c>
    </row>
    <row r="351" spans="1:11" x14ac:dyDescent="0.25">
      <c r="A351" s="2">
        <v>344</v>
      </c>
      <c r="B351" s="2">
        <v>346</v>
      </c>
      <c r="C351" s="24">
        <v>5.3252314814814815E-2</v>
      </c>
      <c r="D351" s="25" t="s">
        <v>461</v>
      </c>
      <c r="E351" s="19" t="s">
        <v>43</v>
      </c>
      <c r="F351" s="25" t="s">
        <v>44</v>
      </c>
      <c r="G351" s="25" t="s">
        <v>44</v>
      </c>
      <c r="H351" s="25" t="s">
        <v>230</v>
      </c>
      <c r="I351" s="25">
        <v>56</v>
      </c>
      <c r="J351" s="25" t="s">
        <v>143</v>
      </c>
      <c r="K351" s="25">
        <v>293</v>
      </c>
    </row>
    <row r="353" spans="1:6" x14ac:dyDescent="0.25">
      <c r="A353" s="26" t="s">
        <v>462</v>
      </c>
    </row>
    <row r="354" spans="1:6" x14ac:dyDescent="0.25">
      <c r="B354" s="2">
        <v>752</v>
      </c>
      <c r="D354" s="2" t="s">
        <v>463</v>
      </c>
      <c r="F354" s="2" t="s">
        <v>118</v>
      </c>
    </row>
  </sheetData>
  <autoFilter ref="A7:K7"/>
  <pageMargins left="0.15748031496062992" right="0.19685039370078741" top="0.59055118110236227" bottom="0.39370078740157483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ksCumMen">
    <tabColor rgb="FF00B050"/>
  </sheetPr>
  <dimension ref="A1:AT339"/>
  <sheetViews>
    <sheetView topLeftCell="A7" workbookViewId="0">
      <selection activeCell="P3" sqref="P3"/>
    </sheetView>
  </sheetViews>
  <sheetFormatPr defaultRowHeight="12.75" outlineLevelRow="1" outlineLevelCol="1" x14ac:dyDescent="0.2"/>
  <cols>
    <col min="1" max="1" width="7.42578125" style="2" customWidth="1"/>
    <col min="2" max="2" width="8.5703125" style="2" customWidth="1"/>
    <col min="3" max="3" width="22.5703125" style="2" customWidth="1"/>
    <col min="4" max="4" width="8.42578125" style="2" customWidth="1"/>
    <col min="5" max="10" width="7.140625" style="2" customWidth="1"/>
    <col min="11" max="11" width="8.5703125" style="2" customWidth="1"/>
    <col min="12" max="13" width="8.140625" style="2" customWidth="1"/>
    <col min="14" max="14" width="10.42578125" style="2" hidden="1" customWidth="1" outlineLevel="1"/>
    <col min="15" max="15" width="9.140625" style="2" collapsed="1"/>
    <col min="16" max="18" width="9.140625" style="2" customWidth="1"/>
    <col min="19" max="20" width="11.7109375" style="2" customWidth="1"/>
    <col min="21" max="25" width="9.140625" style="2" customWidth="1"/>
    <col min="26" max="26" width="9.140625" style="2" collapsed="1"/>
    <col min="27" max="28" width="9.140625" style="2"/>
    <col min="29" max="29" width="8.85546875" style="2" customWidth="1"/>
    <col min="30" max="33" width="12.42578125" style="2" customWidth="1"/>
    <col min="34" max="35" width="8.85546875" style="2" customWidth="1"/>
    <col min="36" max="43" width="9.140625" style="2"/>
    <col min="44" max="44" width="1.5703125" style="2" customWidth="1"/>
    <col min="45" max="16384" width="9.140625" style="2"/>
  </cols>
  <sheetData>
    <row r="1" spans="1:44" hidden="1" outlineLevel="1" x14ac:dyDescent="0.2">
      <c r="Q1" s="27"/>
      <c r="R1" s="27"/>
      <c r="S1" s="27"/>
      <c r="T1" s="27"/>
      <c r="U1" s="27"/>
      <c r="V1" s="28" t="s">
        <v>464</v>
      </c>
      <c r="W1" s="29" t="s">
        <v>465</v>
      </c>
      <c r="X1" s="27" t="str">
        <f>IF(ISBLANK(W1),"X",IF(AND(W1&lt;115,W1&gt;95),W1+1,W1))</f>
        <v xml:space="preserve">Formula to correct scores psoted </v>
      </c>
      <c r="Y1" s="27" t="str">
        <f>IF(OR(Y$6&gt;$D$5,Y$6&gt;COUNT($E1:$J1)),"",LARGE($E1:$J1,Y$6))</f>
        <v/>
      </c>
      <c r="Z1" s="27" t="str">
        <f>IF(OR(Z$6&gt;$D$5,Z$6&gt;COUNT($E1:$J1)),"",LARGE($E1:$J1,Z$6))</f>
        <v/>
      </c>
      <c r="AA1" s="27" t="str">
        <f>IF(OR(AA$6&gt;$D$5,AA$6&gt;COUNT($E1:$J1)),"",LARGE($E1:$J1,AA$6))</f>
        <v/>
      </c>
      <c r="AB1" s="27" t="str">
        <f>IF(OR(AB$6&gt;$D$5,AB$6&gt;COUNT($E1:$J1)),"",LARGE($E1:$J1,AB$6))</f>
        <v/>
      </c>
      <c r="AC1" s="1"/>
      <c r="AD1" s="1"/>
      <c r="AE1" s="1"/>
      <c r="AF1" s="1"/>
      <c r="AG1" s="1"/>
      <c r="AH1" s="1"/>
      <c r="AI1" s="1"/>
      <c r="AR1" s="30"/>
    </row>
    <row r="2" spans="1:44" hidden="1" outlineLevel="1" x14ac:dyDescent="0.2">
      <c r="A2" s="2" t="s">
        <v>466</v>
      </c>
      <c r="E2" s="31" t="s">
        <v>467</v>
      </c>
      <c r="F2" s="2" t="b">
        <f>SUM(F6:F226)&gt;0</f>
        <v>0</v>
      </c>
      <c r="J2" s="31" t="s">
        <v>468</v>
      </c>
      <c r="K2" s="32">
        <f>IFERROR(LARGE(E2:J2,1),0)+IF($D$5&gt;=2,IFERROR(LARGE(E2:J2,2),0),0)+IF($D$5&gt;=3,IFERROR(LARGE(E2:J2,3),0),0)+IF($D$5&gt;=4,IFERROR(LARGE(E2:J2,4),0),0)+IF($D$5&gt;=5,IFERROR(LARGE(E2:J2,5),0),0)+IF($D$5&gt;=6,IFERROR(LARGE(E2:J2,6),0),0)</f>
        <v>0</v>
      </c>
      <c r="L2" s="32" t="s">
        <v>718</v>
      </c>
      <c r="M2" s="32"/>
      <c r="N2" s="33">
        <f>K2+(ROW(K2)-ROW(K$6))/10000</f>
        <v>-4.0000000000000002E-4</v>
      </c>
      <c r="O2" s="32">
        <f>COUNT(E2:J2)</f>
        <v>0</v>
      </c>
      <c r="P2" s="32">
        <f ca="1">IF(AND(O2=1,OFFSET(D2,0,P$3)&gt;0),"Y",0)</f>
        <v>0</v>
      </c>
      <c r="Q2" s="34">
        <v>0</v>
      </c>
      <c r="R2" s="35">
        <f>1-(Q2=Q1)</f>
        <v>0</v>
      </c>
      <c r="S2" s="36">
        <f>IFERROR(LARGE(E2:J2,1),0)*1.001+IF($D$5&gt;=2,IFERROR(LARGE(E2:J2,2),0),0)*1.0001+IF($D$5&gt;=3,IFERROR(LARGE(E2:J2,3),0),0)*1.00001+IF($D$5&gt;=4,IFERROR(LARGE(E2:J2,4),0),0)*1.000001+IF($D$5&gt;=5,IFERROR(LARGE(E2:J2,5),0),0)*1.0000001+IF($D$5&gt;=6,IFERROR(LARGE(E2:J2,6),0),0)*1.00000001</f>
        <v>0</v>
      </c>
      <c r="T2" s="36">
        <f>K2+W2/1000+IF($D$5&gt;=2,X2/10000,0)+IF($D$5&gt;=3,Y2/100000,0)+IF($D$5&gt;=4,Z2/1000000,0)+IF($D$5&gt;=5,AA2/10000000,0)+IF($D$5&gt;=6,AB2/100000000,0)</f>
        <v>0</v>
      </c>
      <c r="U2" s="35">
        <f>1-(S2=T2)</f>
        <v>0</v>
      </c>
      <c r="V2" s="35">
        <f>K2+W2/1000+X2/10000+Y2/100000+Z2/1000000+AA2/10000000+AB2/100000000</f>
        <v>0</v>
      </c>
      <c r="W2" s="29"/>
      <c r="X2" s="27"/>
      <c r="Y2" s="27"/>
      <c r="Z2" s="27"/>
      <c r="AA2" s="27"/>
      <c r="AC2" s="31" t="s">
        <v>469</v>
      </c>
      <c r="AD2" s="37" t="e">
        <v>#N/A</v>
      </c>
      <c r="AE2" s="37" t="e">
        <f>IF($AD2="Query O/S",AO2,0)</f>
        <v>#N/A</v>
      </c>
      <c r="AF2" s="37" t="e">
        <f>IF($AD2="Query O/S",AP2,0)</f>
        <v>#N/A</v>
      </c>
      <c r="AG2" s="37" t="e">
        <f>IF($AD2="Query O/S",AQ2,0)</f>
        <v>#N/A</v>
      </c>
      <c r="AH2" s="38"/>
      <c r="AI2" s="39"/>
      <c r="AJ2" s="40">
        <f>MAX(E2:J2)</f>
        <v>0</v>
      </c>
      <c r="AK2" s="32">
        <f>(IFERROR(LARGE(E2:J2,1),0)+IF($AK$3&gt;=2,IFERROR(LARGE(E2:J2,2),0),0)+IF($AK$3&gt;=3,IFERROR(LARGE(E2:J2,3),0),0)+IF($AK$3&gt;=4,IFERROR(LARGE(E2:J2,4),0),0)+IF($AK$3&gt;=5,IFERROR(LARGE(E2:J2,5),0),0)+IF($AK$3&gt;=6,IFERROR(LARGE(E2:J2,6),0),0)+AJ2)*(L2="Y")</f>
        <v>0</v>
      </c>
      <c r="AL2" s="41" t="e">
        <f>IF(AND($AD2="Query O/s",AO2&lt;&gt;""),AO2,"-")</f>
        <v>#N/A</v>
      </c>
      <c r="AM2" s="41" t="e">
        <f>IF(AND($AD2="Query O/s",AP2&lt;&gt;""),AP2,"-")</f>
        <v>#N/A</v>
      </c>
      <c r="AN2" s="41" t="e">
        <f>IF(AND($AD2="Query O/s",AQ2&lt;&gt;""),AQ2,"-")</f>
        <v>#N/A</v>
      </c>
      <c r="AR2" s="30"/>
    </row>
    <row r="3" spans="1:44" hidden="1" outlineLevel="1" x14ac:dyDescent="0.2">
      <c r="E3" s="31"/>
      <c r="J3" s="31"/>
      <c r="K3" s="27"/>
      <c r="L3" s="27"/>
      <c r="N3" s="42"/>
      <c r="O3" s="27" t="s">
        <v>470</v>
      </c>
      <c r="P3" s="43">
        <v>1</v>
      </c>
      <c r="Q3" s="44" t="s">
        <v>471</v>
      </c>
      <c r="R3" s="45" t="s">
        <v>472</v>
      </c>
      <c r="U3" s="45" t="s">
        <v>473</v>
      </c>
      <c r="W3" s="29"/>
      <c r="X3" s="27"/>
      <c r="Y3" s="27"/>
      <c r="Z3" s="27"/>
      <c r="AA3" s="27"/>
      <c r="AJ3" s="1" t="s">
        <v>474</v>
      </c>
      <c r="AK3" s="3">
        <f>$D$5-1</f>
        <v>3</v>
      </c>
      <c r="AO3" s="1" t="s">
        <v>475</v>
      </c>
      <c r="AR3" s="30"/>
    </row>
    <row r="4" spans="1:44" s="15" customFormat="1" ht="38.25" customHeight="1" collapsed="1" thickBot="1" x14ac:dyDescent="0.45">
      <c r="A4" s="15" t="s">
        <v>712</v>
      </c>
      <c r="Q4" s="46"/>
      <c r="R4" s="47">
        <f>SUM(R6:R226)</f>
        <v>1</v>
      </c>
      <c r="U4" s="47">
        <f>SUM(U6:U226)</f>
        <v>0</v>
      </c>
      <c r="V4" s="44" t="s">
        <v>476</v>
      </c>
      <c r="AK4" s="44" t="s">
        <v>477</v>
      </c>
      <c r="AR4" s="48" t="s">
        <v>478</v>
      </c>
    </row>
    <row r="5" spans="1:44" s="26" customFormat="1" x14ac:dyDescent="0.2">
      <c r="A5" s="26" t="s">
        <v>479</v>
      </c>
      <c r="D5" s="49">
        <v>4</v>
      </c>
      <c r="K5" s="50" t="str">
        <f>"Total is best " &amp;D5&amp;" races"</f>
        <v>Total is best 4 races</v>
      </c>
      <c r="Q5" s="26" t="s">
        <v>480</v>
      </c>
      <c r="S5" s="51" t="s">
        <v>481</v>
      </c>
      <c r="T5" s="51"/>
      <c r="U5" s="51"/>
      <c r="V5" s="31"/>
      <c r="W5" s="26" t="s">
        <v>482</v>
      </c>
      <c r="AE5" s="26" t="s">
        <v>483</v>
      </c>
      <c r="AH5" s="26" t="s">
        <v>484</v>
      </c>
      <c r="AL5" s="26" t="s">
        <v>485</v>
      </c>
      <c r="AO5" s="44" t="s">
        <v>486</v>
      </c>
      <c r="AR5" s="52"/>
    </row>
    <row r="6" spans="1:44" s="26" customFormat="1" ht="42" customHeight="1" x14ac:dyDescent="0.2">
      <c r="A6" s="26" t="s">
        <v>487</v>
      </c>
      <c r="B6" s="53" t="s">
        <v>488</v>
      </c>
      <c r="C6" s="26" t="s">
        <v>489</v>
      </c>
      <c r="D6" s="54" t="s">
        <v>490</v>
      </c>
      <c r="E6" s="54" t="s">
        <v>491</v>
      </c>
      <c r="F6" s="54" t="s">
        <v>492</v>
      </c>
      <c r="G6" s="54" t="s">
        <v>493</v>
      </c>
      <c r="H6" s="54" t="s">
        <v>494</v>
      </c>
      <c r="I6" s="54" t="s">
        <v>495</v>
      </c>
      <c r="J6" s="54" t="s">
        <v>496</v>
      </c>
      <c r="K6" s="54" t="s">
        <v>497</v>
      </c>
      <c r="L6" s="55" t="s">
        <v>498</v>
      </c>
      <c r="M6" s="55" t="s">
        <v>499</v>
      </c>
      <c r="N6" s="56" t="s">
        <v>500</v>
      </c>
      <c r="O6" s="20" t="s">
        <v>501</v>
      </c>
      <c r="P6" s="55" t="s">
        <v>502</v>
      </c>
      <c r="Q6" s="54" t="s">
        <v>503</v>
      </c>
      <c r="R6" s="57" t="s">
        <v>472</v>
      </c>
      <c r="S6" s="20" t="s">
        <v>504</v>
      </c>
      <c r="T6" s="20" t="s">
        <v>505</v>
      </c>
      <c r="U6" s="20" t="s">
        <v>506</v>
      </c>
      <c r="V6" s="57" t="s">
        <v>507</v>
      </c>
      <c r="W6" s="54">
        <v>1</v>
      </c>
      <c r="X6" s="54">
        <v>2</v>
      </c>
      <c r="Y6" s="54">
        <v>3</v>
      </c>
      <c r="Z6" s="54">
        <v>4</v>
      </c>
      <c r="AA6" s="54">
        <v>5</v>
      </c>
      <c r="AB6" s="54">
        <v>6</v>
      </c>
      <c r="AC6" s="58"/>
      <c r="AD6" s="58" t="s">
        <v>508</v>
      </c>
      <c r="AE6" s="22" t="s">
        <v>509</v>
      </c>
      <c r="AF6" s="22" t="s">
        <v>510</v>
      </c>
      <c r="AG6" s="22" t="s">
        <v>511</v>
      </c>
      <c r="AH6" s="58" t="s">
        <v>512</v>
      </c>
      <c r="AI6" s="58" t="s">
        <v>513</v>
      </c>
      <c r="AJ6" s="22" t="s">
        <v>514</v>
      </c>
      <c r="AK6" s="22" t="s">
        <v>515</v>
      </c>
      <c r="AL6" s="22" t="s">
        <v>509</v>
      </c>
      <c r="AM6" s="22" t="s">
        <v>510</v>
      </c>
      <c r="AN6" s="22" t="s">
        <v>511</v>
      </c>
      <c r="AO6" s="22" t="s">
        <v>509</v>
      </c>
      <c r="AP6" s="22" t="s">
        <v>510</v>
      </c>
      <c r="AQ6" s="22" t="s">
        <v>511</v>
      </c>
      <c r="AR6" s="52"/>
    </row>
    <row r="7" spans="1:44" s="26" customFormat="1" x14ac:dyDescent="0.2">
      <c r="C7" s="26" t="s">
        <v>516</v>
      </c>
      <c r="D7" s="54"/>
      <c r="E7" s="54"/>
      <c r="F7" s="29"/>
      <c r="G7" s="54"/>
      <c r="H7" s="54"/>
      <c r="I7" s="54"/>
      <c r="J7" s="54"/>
      <c r="K7" s="54"/>
      <c r="L7" s="54"/>
      <c r="M7" s="54"/>
      <c r="N7" s="54"/>
      <c r="O7" s="54"/>
      <c r="P7" s="54"/>
      <c r="Q7" s="54" t="s">
        <v>32</v>
      </c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L7" s="40"/>
      <c r="AM7" s="40"/>
      <c r="AN7" s="40"/>
      <c r="AO7" s="38">
        <v>1183</v>
      </c>
      <c r="AP7" s="38">
        <v>1172</v>
      </c>
      <c r="AQ7" s="38">
        <v>1157</v>
      </c>
      <c r="AR7" s="52"/>
    </row>
    <row r="8" spans="1:44" s="26" customFormat="1" x14ac:dyDescent="0.2">
      <c r="A8" s="1">
        <v>1</v>
      </c>
      <c r="B8" s="1">
        <v>1</v>
      </c>
      <c r="C8" s="1" t="s">
        <v>28</v>
      </c>
      <c r="D8" s="29" t="s">
        <v>30</v>
      </c>
      <c r="E8" s="29">
        <v>298</v>
      </c>
      <c r="F8" s="29"/>
      <c r="G8" s="54"/>
      <c r="H8" s="54"/>
      <c r="I8" s="54"/>
      <c r="J8" s="54"/>
      <c r="K8" s="32">
        <f t="shared" ref="K8:K23" si="0">IFERROR(LARGE(E8:J8,1),0)+IF($D$5&gt;=2,IFERROR(LARGE(E8:J8,2),0),0)+IF($D$5&gt;=3,IFERROR(LARGE(E8:J8,3),0),0)+IF($D$5&gt;=4,IFERROR(LARGE(E8:J8,4),0),0)+IF($D$5&gt;=5,IFERROR(LARGE(E8:J8,5),0),0)+IF($D$5&gt;=6,IFERROR(LARGE(E8:J8,6),0),0)</f>
        <v>298</v>
      </c>
      <c r="L8" s="32" t="s">
        <v>719</v>
      </c>
      <c r="M8" s="32" t="s">
        <v>517</v>
      </c>
      <c r="N8" s="33">
        <f t="shared" ref="N8:N23" si="1">K8+(ROW(K8)-ROW(K$6))/10000</f>
        <v>298.00020000000001</v>
      </c>
      <c r="O8" s="32">
        <f t="shared" ref="O8:O23" si="2">COUNT(E8:J8)</f>
        <v>1</v>
      </c>
      <c r="P8" s="32" t="str">
        <f t="shared" ref="P8:P23" ca="1" si="3">IF(AND(O8=1,OFFSET(D8,0,P$3)&gt;0),"Y",0)</f>
        <v>Y</v>
      </c>
      <c r="Q8" s="34" t="s">
        <v>32</v>
      </c>
      <c r="R8" s="35">
        <f t="shared" ref="R8:R23" si="4">1-(Q8=Q7)</f>
        <v>0</v>
      </c>
      <c r="S8" s="36">
        <f t="shared" ref="S8:S23" si="5">IFERROR(LARGE(E8:J8,1),0)*1.001+IF($D$5&gt;=2,IFERROR(LARGE(E8:J8,2),0),0)*1.0001+IF($D$5&gt;=3,IFERROR(LARGE(E8:J8,3),0),0)*1.00001+IF($D$5&gt;=4,IFERROR(LARGE(E8:J8,4),0),0)*1.000001+IF($D$5&gt;=5,IFERROR(LARGE(E8:J8,5),0),0)*1.0000001+IF($D$5&gt;=6,IFERROR(LARGE(E8:J8,6),0),0)*1.00000001</f>
        <v>298.29799999999994</v>
      </c>
      <c r="T8" s="36">
        <f t="shared" ref="T8:T23" si="6">K8+W8/1000+IF($D$5&gt;=2,X8/10000,0)+IF($D$5&gt;=3,Y8/100000,0)+IF($D$5&gt;=4,Z8/1000000,0)+IF($D$5&gt;=5,AA8/10000000,0)+IF($D$5&gt;=6,AB8/100000000,0)</f>
        <v>298.298</v>
      </c>
      <c r="U8" s="35">
        <f t="shared" ref="U8:U23" si="7">1-(S8=T8)</f>
        <v>0</v>
      </c>
      <c r="V8" s="35">
        <f t="shared" ref="V8:V23" si="8">K8+W8/1000+X8/10000+Y8/100000+Z8/1000000+AA8/10000000+AB8/100000000</f>
        <v>298.298</v>
      </c>
      <c r="W8" s="29">
        <v>298</v>
      </c>
      <c r="X8" s="29"/>
      <c r="Y8" s="54"/>
      <c r="Z8" s="54"/>
      <c r="AA8" s="54"/>
      <c r="AB8" s="54"/>
      <c r="AL8" s="40"/>
      <c r="AM8" s="40"/>
      <c r="AN8" s="40"/>
      <c r="AO8" s="59"/>
      <c r="AP8" s="59"/>
      <c r="AQ8" s="59"/>
      <c r="AR8" s="52"/>
    </row>
    <row r="9" spans="1:44" s="26" customFormat="1" x14ac:dyDescent="0.2">
      <c r="A9" s="1">
        <v>2</v>
      </c>
      <c r="B9" s="1">
        <v>2</v>
      </c>
      <c r="C9" s="1" t="s">
        <v>33</v>
      </c>
      <c r="D9" s="29" t="s">
        <v>35</v>
      </c>
      <c r="E9" s="29">
        <v>297</v>
      </c>
      <c r="F9" s="29"/>
      <c r="G9" s="54"/>
      <c r="H9" s="54"/>
      <c r="I9" s="54"/>
      <c r="J9" s="54"/>
      <c r="K9" s="32">
        <f t="shared" si="0"/>
        <v>297</v>
      </c>
      <c r="L9" s="32" t="s">
        <v>719</v>
      </c>
      <c r="M9" s="32" t="s">
        <v>518</v>
      </c>
      <c r="N9" s="33">
        <f t="shared" si="1"/>
        <v>297.00029999999998</v>
      </c>
      <c r="O9" s="32">
        <f t="shared" si="2"/>
        <v>1</v>
      </c>
      <c r="P9" s="32" t="str">
        <f t="shared" ca="1" si="3"/>
        <v>Y</v>
      </c>
      <c r="Q9" s="34" t="s">
        <v>32</v>
      </c>
      <c r="R9" s="35">
        <f t="shared" si="4"/>
        <v>0</v>
      </c>
      <c r="S9" s="36">
        <f t="shared" si="5"/>
        <v>297.29699999999997</v>
      </c>
      <c r="T9" s="36">
        <f t="shared" si="6"/>
        <v>297.29700000000003</v>
      </c>
      <c r="U9" s="35">
        <f t="shared" si="7"/>
        <v>0</v>
      </c>
      <c r="V9" s="35">
        <f t="shared" si="8"/>
        <v>297.29700000000003</v>
      </c>
      <c r="W9" s="29">
        <v>297</v>
      </c>
      <c r="X9" s="29"/>
      <c r="Y9" s="54"/>
      <c r="Z9" s="54"/>
      <c r="AA9" s="54"/>
      <c r="AB9" s="54"/>
      <c r="AL9" s="40"/>
      <c r="AM9" s="40"/>
      <c r="AN9" s="40"/>
      <c r="AO9" s="59"/>
      <c r="AP9" s="59"/>
      <c r="AQ9" s="59"/>
      <c r="AR9" s="52"/>
    </row>
    <row r="10" spans="1:44" s="26" customFormat="1" x14ac:dyDescent="0.2">
      <c r="A10" s="1">
        <v>3</v>
      </c>
      <c r="B10" s="1">
        <v>3</v>
      </c>
      <c r="C10" s="1" t="s">
        <v>56</v>
      </c>
      <c r="D10" s="29" t="s">
        <v>58</v>
      </c>
      <c r="E10" s="29">
        <v>288</v>
      </c>
      <c r="F10" s="29"/>
      <c r="G10" s="54"/>
      <c r="H10" s="54"/>
      <c r="I10" s="54"/>
      <c r="J10" s="54"/>
      <c r="K10" s="32">
        <f t="shared" si="0"/>
        <v>288</v>
      </c>
      <c r="L10" s="32" t="s">
        <v>719</v>
      </c>
      <c r="M10" s="32" t="s">
        <v>519</v>
      </c>
      <c r="N10" s="33">
        <f t="shared" si="1"/>
        <v>288.00040000000001</v>
      </c>
      <c r="O10" s="32">
        <f t="shared" si="2"/>
        <v>1</v>
      </c>
      <c r="P10" s="32" t="str">
        <f t="shared" ca="1" si="3"/>
        <v>Y</v>
      </c>
      <c r="Q10" s="34" t="s">
        <v>32</v>
      </c>
      <c r="R10" s="35">
        <f t="shared" si="4"/>
        <v>0</v>
      </c>
      <c r="S10" s="36">
        <f t="shared" si="5"/>
        <v>288.28799999999995</v>
      </c>
      <c r="T10" s="36">
        <f t="shared" si="6"/>
        <v>288.28800000000001</v>
      </c>
      <c r="U10" s="35">
        <f t="shared" si="7"/>
        <v>0</v>
      </c>
      <c r="V10" s="35">
        <f t="shared" si="8"/>
        <v>288.28800000000001</v>
      </c>
      <c r="W10" s="29">
        <v>288</v>
      </c>
      <c r="X10" s="29"/>
      <c r="Y10" s="54"/>
      <c r="Z10" s="54"/>
      <c r="AA10" s="54"/>
      <c r="AB10" s="54"/>
      <c r="AL10" s="40"/>
      <c r="AM10" s="40"/>
      <c r="AN10" s="40"/>
      <c r="AO10" s="59"/>
      <c r="AP10" s="59"/>
      <c r="AQ10" s="59"/>
      <c r="AR10" s="52"/>
    </row>
    <row r="11" spans="1:44" s="26" customFormat="1" x14ac:dyDescent="0.2">
      <c r="A11" s="1">
        <v>4</v>
      </c>
      <c r="B11" s="1">
        <v>4</v>
      </c>
      <c r="C11" s="1" t="s">
        <v>60</v>
      </c>
      <c r="D11" s="29" t="s">
        <v>25</v>
      </c>
      <c r="E11" s="29">
        <v>287</v>
      </c>
      <c r="F11" s="29"/>
      <c r="G11" s="54"/>
      <c r="H11" s="54"/>
      <c r="I11" s="54"/>
      <c r="J11" s="54"/>
      <c r="K11" s="32">
        <f t="shared" si="0"/>
        <v>287</v>
      </c>
      <c r="L11" s="32" t="s">
        <v>719</v>
      </c>
      <c r="M11" s="32"/>
      <c r="N11" s="33">
        <f t="shared" si="1"/>
        <v>287.00049999999999</v>
      </c>
      <c r="O11" s="32">
        <f t="shared" si="2"/>
        <v>1</v>
      </c>
      <c r="P11" s="32" t="str">
        <f t="shared" ca="1" si="3"/>
        <v>Y</v>
      </c>
      <c r="Q11" s="34" t="s">
        <v>32</v>
      </c>
      <c r="R11" s="35">
        <f t="shared" si="4"/>
        <v>0</v>
      </c>
      <c r="S11" s="36">
        <f t="shared" si="5"/>
        <v>287.28699999999998</v>
      </c>
      <c r="T11" s="36">
        <f t="shared" si="6"/>
        <v>287.28699999999998</v>
      </c>
      <c r="U11" s="35">
        <f t="shared" si="7"/>
        <v>0</v>
      </c>
      <c r="V11" s="35">
        <f t="shared" si="8"/>
        <v>287.28699999999998</v>
      </c>
      <c r="W11" s="29">
        <v>287</v>
      </c>
      <c r="X11" s="29"/>
      <c r="Y11" s="54"/>
      <c r="Z11" s="54"/>
      <c r="AA11" s="54"/>
      <c r="AB11" s="54"/>
      <c r="AL11" s="40"/>
      <c r="AM11" s="40"/>
      <c r="AN11" s="40"/>
      <c r="AO11" s="59"/>
      <c r="AP11" s="59"/>
      <c r="AQ11" s="59"/>
      <c r="AR11" s="52"/>
    </row>
    <row r="12" spans="1:44" s="26" customFormat="1" x14ac:dyDescent="0.2">
      <c r="A12" s="1">
        <v>5</v>
      </c>
      <c r="B12" s="1">
        <v>5</v>
      </c>
      <c r="C12" s="1" t="s">
        <v>61</v>
      </c>
      <c r="D12" s="29" t="s">
        <v>30</v>
      </c>
      <c r="E12" s="29">
        <v>286</v>
      </c>
      <c r="F12" s="29"/>
      <c r="G12" s="54"/>
      <c r="H12" s="54"/>
      <c r="I12" s="54"/>
      <c r="J12" s="54"/>
      <c r="K12" s="32">
        <f t="shared" si="0"/>
        <v>286</v>
      </c>
      <c r="L12" s="32" t="s">
        <v>719</v>
      </c>
      <c r="M12" s="32"/>
      <c r="N12" s="33">
        <f t="shared" si="1"/>
        <v>286.00060000000002</v>
      </c>
      <c r="O12" s="32">
        <f t="shared" si="2"/>
        <v>1</v>
      </c>
      <c r="P12" s="32" t="str">
        <f t="shared" ca="1" si="3"/>
        <v>Y</v>
      </c>
      <c r="Q12" s="34" t="s">
        <v>32</v>
      </c>
      <c r="R12" s="35">
        <f t="shared" si="4"/>
        <v>0</v>
      </c>
      <c r="S12" s="36">
        <f t="shared" si="5"/>
        <v>286.28599999999994</v>
      </c>
      <c r="T12" s="36">
        <f t="shared" si="6"/>
        <v>286.286</v>
      </c>
      <c r="U12" s="35">
        <f t="shared" si="7"/>
        <v>0</v>
      </c>
      <c r="V12" s="35">
        <f t="shared" si="8"/>
        <v>286.286</v>
      </c>
      <c r="W12" s="29">
        <v>286</v>
      </c>
      <c r="X12" s="29"/>
      <c r="Y12" s="54"/>
      <c r="Z12" s="54"/>
      <c r="AA12" s="54"/>
      <c r="AB12" s="54"/>
      <c r="AL12" s="40"/>
      <c r="AM12" s="40"/>
      <c r="AN12" s="40"/>
      <c r="AO12" s="59"/>
      <c r="AP12" s="59"/>
      <c r="AQ12" s="59"/>
      <c r="AR12" s="52"/>
    </row>
    <row r="13" spans="1:44" s="26" customFormat="1" x14ac:dyDescent="0.2">
      <c r="A13" s="1">
        <v>6</v>
      </c>
      <c r="B13" s="1">
        <v>6</v>
      </c>
      <c r="C13" s="1" t="s">
        <v>67</v>
      </c>
      <c r="D13" s="29" t="s">
        <v>58</v>
      </c>
      <c r="E13" s="29">
        <v>284</v>
      </c>
      <c r="F13" s="29"/>
      <c r="G13" s="54"/>
      <c r="H13" s="54"/>
      <c r="I13" s="54"/>
      <c r="J13" s="54"/>
      <c r="K13" s="32">
        <f t="shared" si="0"/>
        <v>284</v>
      </c>
      <c r="L13" s="32" t="s">
        <v>719</v>
      </c>
      <c r="M13" s="32"/>
      <c r="N13" s="33">
        <f t="shared" si="1"/>
        <v>284.00069999999999</v>
      </c>
      <c r="O13" s="32">
        <f t="shared" si="2"/>
        <v>1</v>
      </c>
      <c r="P13" s="32" t="str">
        <f t="shared" ca="1" si="3"/>
        <v>Y</v>
      </c>
      <c r="Q13" s="34" t="s">
        <v>32</v>
      </c>
      <c r="R13" s="35">
        <f t="shared" si="4"/>
        <v>0</v>
      </c>
      <c r="S13" s="36">
        <f t="shared" si="5"/>
        <v>284.28399999999999</v>
      </c>
      <c r="T13" s="36">
        <f t="shared" si="6"/>
        <v>284.28399999999999</v>
      </c>
      <c r="U13" s="35">
        <f t="shared" si="7"/>
        <v>0</v>
      </c>
      <c r="V13" s="35">
        <f t="shared" si="8"/>
        <v>284.28399999999999</v>
      </c>
      <c r="W13" s="29">
        <v>284</v>
      </c>
      <c r="X13" s="29"/>
      <c r="Y13" s="54"/>
      <c r="Z13" s="54"/>
      <c r="AA13" s="54"/>
      <c r="AB13" s="54"/>
      <c r="AL13" s="40"/>
      <c r="AM13" s="40"/>
      <c r="AN13" s="40"/>
      <c r="AO13" s="59"/>
      <c r="AP13" s="59"/>
      <c r="AQ13" s="59"/>
      <c r="AR13" s="52"/>
    </row>
    <row r="14" spans="1:44" s="26" customFormat="1" x14ac:dyDescent="0.2">
      <c r="A14" s="1">
        <v>7</v>
      </c>
      <c r="B14" s="1">
        <v>7</v>
      </c>
      <c r="C14" s="1" t="s">
        <v>85</v>
      </c>
      <c r="D14" s="29" t="s">
        <v>87</v>
      </c>
      <c r="E14" s="29">
        <v>277</v>
      </c>
      <c r="F14" s="29"/>
      <c r="G14" s="54"/>
      <c r="H14" s="54"/>
      <c r="I14" s="54"/>
      <c r="J14" s="54"/>
      <c r="K14" s="32">
        <f t="shared" si="0"/>
        <v>277</v>
      </c>
      <c r="L14" s="32" t="s">
        <v>719</v>
      </c>
      <c r="M14" s="32"/>
      <c r="N14" s="33">
        <f t="shared" si="1"/>
        <v>277.00080000000003</v>
      </c>
      <c r="O14" s="32">
        <f t="shared" si="2"/>
        <v>1</v>
      </c>
      <c r="P14" s="32" t="str">
        <f t="shared" ca="1" si="3"/>
        <v>Y</v>
      </c>
      <c r="Q14" s="34" t="s">
        <v>32</v>
      </c>
      <c r="R14" s="35">
        <f t="shared" si="4"/>
        <v>0</v>
      </c>
      <c r="S14" s="36">
        <f t="shared" si="5"/>
        <v>277.27699999999999</v>
      </c>
      <c r="T14" s="36">
        <f t="shared" si="6"/>
        <v>277.27699999999999</v>
      </c>
      <c r="U14" s="35">
        <f t="shared" si="7"/>
        <v>0</v>
      </c>
      <c r="V14" s="35">
        <f t="shared" si="8"/>
        <v>277.27699999999999</v>
      </c>
      <c r="W14" s="29">
        <v>277</v>
      </c>
      <c r="X14" s="29"/>
      <c r="Y14" s="54"/>
      <c r="Z14" s="54"/>
      <c r="AA14" s="54"/>
      <c r="AB14" s="54"/>
      <c r="AL14" s="40"/>
      <c r="AM14" s="40"/>
      <c r="AN14" s="40"/>
      <c r="AO14" s="59"/>
      <c r="AP14" s="59"/>
      <c r="AQ14" s="59"/>
      <c r="AR14" s="52"/>
    </row>
    <row r="15" spans="1:44" s="26" customFormat="1" x14ac:dyDescent="0.2">
      <c r="A15" s="1">
        <v>8</v>
      </c>
      <c r="B15" s="1">
        <v>8</v>
      </c>
      <c r="C15" s="1" t="s">
        <v>101</v>
      </c>
      <c r="D15" s="29" t="s">
        <v>54</v>
      </c>
      <c r="E15" s="29">
        <v>269</v>
      </c>
      <c r="F15" s="29"/>
      <c r="G15" s="54"/>
      <c r="H15" s="54"/>
      <c r="I15" s="54"/>
      <c r="J15" s="54"/>
      <c r="K15" s="32">
        <f t="shared" si="0"/>
        <v>269</v>
      </c>
      <c r="L15" s="32" t="s">
        <v>719</v>
      </c>
      <c r="M15" s="32"/>
      <c r="N15" s="33">
        <f t="shared" si="1"/>
        <v>269.0009</v>
      </c>
      <c r="O15" s="32">
        <f t="shared" si="2"/>
        <v>1</v>
      </c>
      <c r="P15" s="32" t="str">
        <f t="shared" ca="1" si="3"/>
        <v>Y</v>
      </c>
      <c r="Q15" s="34" t="s">
        <v>32</v>
      </c>
      <c r="R15" s="35">
        <f t="shared" si="4"/>
        <v>0</v>
      </c>
      <c r="S15" s="36">
        <f t="shared" si="5"/>
        <v>269.26899999999995</v>
      </c>
      <c r="T15" s="36">
        <f t="shared" si="6"/>
        <v>269.26900000000001</v>
      </c>
      <c r="U15" s="35">
        <f t="shared" si="7"/>
        <v>0</v>
      </c>
      <c r="V15" s="35">
        <f t="shared" si="8"/>
        <v>269.26900000000001</v>
      </c>
      <c r="W15" s="29">
        <v>269</v>
      </c>
      <c r="X15" s="29"/>
      <c r="Y15" s="54"/>
      <c r="Z15" s="54"/>
      <c r="AA15" s="54"/>
      <c r="AB15" s="54"/>
      <c r="AL15" s="40"/>
      <c r="AM15" s="40"/>
      <c r="AN15" s="40"/>
      <c r="AO15" s="59"/>
      <c r="AP15" s="59"/>
      <c r="AQ15" s="59"/>
      <c r="AR15" s="52"/>
    </row>
    <row r="16" spans="1:44" s="26" customFormat="1" x14ac:dyDescent="0.2">
      <c r="A16" s="1">
        <v>9</v>
      </c>
      <c r="B16" s="1">
        <v>9</v>
      </c>
      <c r="C16" s="1" t="s">
        <v>129</v>
      </c>
      <c r="D16" s="29" t="s">
        <v>50</v>
      </c>
      <c r="E16" s="29">
        <v>250</v>
      </c>
      <c r="F16" s="29"/>
      <c r="G16" s="54"/>
      <c r="H16" s="54"/>
      <c r="I16" s="54"/>
      <c r="J16" s="54"/>
      <c r="K16" s="32">
        <f t="shared" si="0"/>
        <v>250</v>
      </c>
      <c r="L16" s="32" t="s">
        <v>719</v>
      </c>
      <c r="M16" s="32"/>
      <c r="N16" s="33">
        <f t="shared" si="1"/>
        <v>250.001</v>
      </c>
      <c r="O16" s="32">
        <f t="shared" si="2"/>
        <v>1</v>
      </c>
      <c r="P16" s="32" t="str">
        <f t="shared" ca="1" si="3"/>
        <v>Y</v>
      </c>
      <c r="Q16" s="34" t="s">
        <v>32</v>
      </c>
      <c r="R16" s="35">
        <f t="shared" si="4"/>
        <v>0</v>
      </c>
      <c r="S16" s="36">
        <f t="shared" si="5"/>
        <v>250.24999999999997</v>
      </c>
      <c r="T16" s="36">
        <f t="shared" si="6"/>
        <v>250.25</v>
      </c>
      <c r="U16" s="35">
        <f t="shared" si="7"/>
        <v>0</v>
      </c>
      <c r="V16" s="35">
        <f t="shared" si="8"/>
        <v>250.25</v>
      </c>
      <c r="W16" s="29">
        <v>250</v>
      </c>
      <c r="X16" s="29"/>
      <c r="Y16" s="54"/>
      <c r="Z16" s="54"/>
      <c r="AA16" s="54"/>
      <c r="AB16" s="54"/>
      <c r="AL16" s="40"/>
      <c r="AM16" s="40"/>
      <c r="AN16" s="40"/>
      <c r="AO16" s="59"/>
      <c r="AP16" s="59"/>
      <c r="AQ16" s="59"/>
      <c r="AR16" s="52"/>
    </row>
    <row r="17" spans="1:46" s="26" customFormat="1" x14ac:dyDescent="0.2">
      <c r="A17" s="1">
        <v>10</v>
      </c>
      <c r="B17" s="1">
        <v>10</v>
      </c>
      <c r="C17" s="1" t="s">
        <v>154</v>
      </c>
      <c r="D17" s="29" t="s">
        <v>30</v>
      </c>
      <c r="E17" s="29">
        <v>241</v>
      </c>
      <c r="F17" s="29"/>
      <c r="G17" s="54"/>
      <c r="H17" s="54"/>
      <c r="I17" s="54"/>
      <c r="J17" s="54"/>
      <c r="K17" s="32">
        <f t="shared" si="0"/>
        <v>241</v>
      </c>
      <c r="L17" s="32" t="s">
        <v>719</v>
      </c>
      <c r="M17" s="32"/>
      <c r="N17" s="33">
        <f t="shared" si="1"/>
        <v>241.00110000000001</v>
      </c>
      <c r="O17" s="32">
        <f t="shared" si="2"/>
        <v>1</v>
      </c>
      <c r="P17" s="32" t="str">
        <f t="shared" ca="1" si="3"/>
        <v>Y</v>
      </c>
      <c r="Q17" s="34" t="s">
        <v>32</v>
      </c>
      <c r="R17" s="35">
        <f t="shared" si="4"/>
        <v>0</v>
      </c>
      <c r="S17" s="36">
        <f t="shared" si="5"/>
        <v>241.24099999999999</v>
      </c>
      <c r="T17" s="36">
        <f t="shared" si="6"/>
        <v>241.24100000000001</v>
      </c>
      <c r="U17" s="35">
        <f t="shared" si="7"/>
        <v>0</v>
      </c>
      <c r="V17" s="35">
        <f t="shared" si="8"/>
        <v>241.24100000000001</v>
      </c>
      <c r="W17" s="29">
        <v>241</v>
      </c>
      <c r="X17" s="29"/>
      <c r="Y17" s="54"/>
      <c r="Z17" s="54"/>
      <c r="AA17" s="54"/>
      <c r="AB17" s="54"/>
      <c r="AL17" s="40"/>
      <c r="AM17" s="40"/>
      <c r="AN17" s="40"/>
      <c r="AO17" s="59"/>
      <c r="AP17" s="59"/>
      <c r="AQ17" s="59"/>
      <c r="AR17" s="52"/>
    </row>
    <row r="18" spans="1:46" s="26" customFormat="1" x14ac:dyDescent="0.2">
      <c r="A18" s="1">
        <v>11</v>
      </c>
      <c r="B18" s="1">
        <v>11</v>
      </c>
      <c r="C18" s="1" t="s">
        <v>162</v>
      </c>
      <c r="D18" s="29" t="s">
        <v>25</v>
      </c>
      <c r="E18" s="29">
        <v>239</v>
      </c>
      <c r="F18" s="29"/>
      <c r="G18" s="54"/>
      <c r="H18" s="54"/>
      <c r="I18" s="54"/>
      <c r="J18" s="54"/>
      <c r="K18" s="32">
        <f t="shared" si="0"/>
        <v>239</v>
      </c>
      <c r="L18" s="32" t="s">
        <v>719</v>
      </c>
      <c r="M18" s="32"/>
      <c r="N18" s="33">
        <f t="shared" si="1"/>
        <v>239.00120000000001</v>
      </c>
      <c r="O18" s="32">
        <f t="shared" si="2"/>
        <v>1</v>
      </c>
      <c r="P18" s="32" t="str">
        <f t="shared" ca="1" si="3"/>
        <v>Y</v>
      </c>
      <c r="Q18" s="34" t="s">
        <v>32</v>
      </c>
      <c r="R18" s="35">
        <f t="shared" si="4"/>
        <v>0</v>
      </c>
      <c r="S18" s="36">
        <f t="shared" si="5"/>
        <v>239.23899999999998</v>
      </c>
      <c r="T18" s="36">
        <f t="shared" si="6"/>
        <v>239.239</v>
      </c>
      <c r="U18" s="35">
        <f t="shared" si="7"/>
        <v>0</v>
      </c>
      <c r="V18" s="35">
        <f t="shared" si="8"/>
        <v>239.239</v>
      </c>
      <c r="W18" s="29">
        <v>239</v>
      </c>
      <c r="X18" s="29"/>
      <c r="Y18" s="54"/>
      <c r="Z18" s="54"/>
      <c r="AA18" s="54"/>
      <c r="AB18" s="54"/>
      <c r="AL18" s="40"/>
      <c r="AM18" s="40"/>
      <c r="AN18" s="40"/>
      <c r="AO18" s="59"/>
      <c r="AP18" s="59"/>
      <c r="AQ18" s="59"/>
      <c r="AR18" s="52"/>
    </row>
    <row r="19" spans="1:46" s="26" customFormat="1" x14ac:dyDescent="0.2">
      <c r="A19" s="1">
        <v>12</v>
      </c>
      <c r="B19" s="1">
        <v>12</v>
      </c>
      <c r="C19" s="1" t="s">
        <v>203</v>
      </c>
      <c r="D19" s="29" t="s">
        <v>38</v>
      </c>
      <c r="E19" s="29">
        <v>221</v>
      </c>
      <c r="F19" s="29"/>
      <c r="G19" s="54"/>
      <c r="H19" s="54"/>
      <c r="I19" s="54"/>
      <c r="J19" s="54"/>
      <c r="K19" s="32">
        <f t="shared" si="0"/>
        <v>221</v>
      </c>
      <c r="L19" s="32" t="s">
        <v>719</v>
      </c>
      <c r="M19" s="32"/>
      <c r="N19" s="33">
        <f t="shared" si="1"/>
        <v>221.00129999999999</v>
      </c>
      <c r="O19" s="32">
        <f t="shared" si="2"/>
        <v>1</v>
      </c>
      <c r="P19" s="32" t="str">
        <f t="shared" ca="1" si="3"/>
        <v>Y</v>
      </c>
      <c r="Q19" s="34" t="s">
        <v>32</v>
      </c>
      <c r="R19" s="35">
        <f t="shared" si="4"/>
        <v>0</v>
      </c>
      <c r="S19" s="36">
        <f t="shared" si="5"/>
        <v>221.22099999999998</v>
      </c>
      <c r="T19" s="36">
        <f t="shared" si="6"/>
        <v>221.221</v>
      </c>
      <c r="U19" s="35">
        <f t="shared" si="7"/>
        <v>0</v>
      </c>
      <c r="V19" s="35">
        <f t="shared" si="8"/>
        <v>221.221</v>
      </c>
      <c r="W19" s="29">
        <v>221</v>
      </c>
      <c r="X19" s="29"/>
      <c r="Y19" s="54"/>
      <c r="Z19" s="54"/>
      <c r="AA19" s="54"/>
      <c r="AB19" s="54"/>
      <c r="AL19" s="40"/>
      <c r="AM19" s="40"/>
      <c r="AN19" s="40"/>
      <c r="AO19" s="59"/>
      <c r="AP19" s="59"/>
      <c r="AQ19" s="59"/>
      <c r="AR19" s="52"/>
    </row>
    <row r="20" spans="1:46" s="26" customFormat="1" x14ac:dyDescent="0.2">
      <c r="A20" s="1">
        <v>13</v>
      </c>
      <c r="B20" s="1">
        <v>13</v>
      </c>
      <c r="C20" s="1" t="s">
        <v>215</v>
      </c>
      <c r="D20" s="29" t="s">
        <v>54</v>
      </c>
      <c r="E20" s="29">
        <v>213</v>
      </c>
      <c r="F20" s="29"/>
      <c r="G20" s="54"/>
      <c r="H20" s="54"/>
      <c r="I20" s="54"/>
      <c r="J20" s="54"/>
      <c r="K20" s="32">
        <f t="shared" si="0"/>
        <v>213</v>
      </c>
      <c r="L20" s="32" t="s">
        <v>719</v>
      </c>
      <c r="M20" s="32"/>
      <c r="N20" s="33">
        <f t="shared" si="1"/>
        <v>213.00139999999999</v>
      </c>
      <c r="O20" s="32">
        <f t="shared" si="2"/>
        <v>1</v>
      </c>
      <c r="P20" s="32" t="str">
        <f t="shared" ca="1" si="3"/>
        <v>Y</v>
      </c>
      <c r="Q20" s="34" t="s">
        <v>32</v>
      </c>
      <c r="R20" s="35">
        <f t="shared" si="4"/>
        <v>0</v>
      </c>
      <c r="S20" s="36">
        <f t="shared" si="5"/>
        <v>213.21299999999997</v>
      </c>
      <c r="T20" s="36">
        <f t="shared" si="6"/>
        <v>213.21299999999999</v>
      </c>
      <c r="U20" s="35">
        <f t="shared" si="7"/>
        <v>0</v>
      </c>
      <c r="V20" s="35">
        <f t="shared" si="8"/>
        <v>213.21299999999999</v>
      </c>
      <c r="W20" s="29">
        <v>213</v>
      </c>
      <c r="X20" s="29"/>
      <c r="Y20" s="54"/>
      <c r="Z20" s="54"/>
      <c r="AA20" s="54"/>
      <c r="AB20" s="54"/>
      <c r="AL20" s="40"/>
      <c r="AM20" s="40"/>
      <c r="AN20" s="40"/>
      <c r="AO20" s="59"/>
      <c r="AP20" s="59"/>
      <c r="AQ20" s="59"/>
      <c r="AR20" s="52"/>
    </row>
    <row r="21" spans="1:46" s="26" customFormat="1" x14ac:dyDescent="0.2">
      <c r="A21" s="1">
        <v>14</v>
      </c>
      <c r="B21" s="1">
        <v>14</v>
      </c>
      <c r="C21" s="1" t="s">
        <v>217</v>
      </c>
      <c r="D21" s="29" t="s">
        <v>35</v>
      </c>
      <c r="E21" s="29">
        <v>211</v>
      </c>
      <c r="F21" s="29"/>
      <c r="G21" s="54"/>
      <c r="H21" s="54"/>
      <c r="I21" s="54"/>
      <c r="J21" s="54"/>
      <c r="K21" s="32">
        <f t="shared" si="0"/>
        <v>211</v>
      </c>
      <c r="L21" s="32" t="s">
        <v>719</v>
      </c>
      <c r="M21" s="32"/>
      <c r="N21" s="33">
        <f t="shared" si="1"/>
        <v>211.00149999999999</v>
      </c>
      <c r="O21" s="32">
        <f t="shared" si="2"/>
        <v>1</v>
      </c>
      <c r="P21" s="32" t="str">
        <f t="shared" ca="1" si="3"/>
        <v>Y</v>
      </c>
      <c r="Q21" s="34" t="s">
        <v>32</v>
      </c>
      <c r="R21" s="35">
        <f t="shared" si="4"/>
        <v>0</v>
      </c>
      <c r="S21" s="36">
        <f t="shared" si="5"/>
        <v>211.21099999999998</v>
      </c>
      <c r="T21" s="36">
        <f t="shared" si="6"/>
        <v>211.21100000000001</v>
      </c>
      <c r="U21" s="35">
        <f t="shared" si="7"/>
        <v>0</v>
      </c>
      <c r="V21" s="35">
        <f t="shared" si="8"/>
        <v>211.21100000000001</v>
      </c>
      <c r="W21" s="29">
        <v>211</v>
      </c>
      <c r="X21" s="29"/>
      <c r="Y21" s="54"/>
      <c r="Z21" s="54"/>
      <c r="AA21" s="54"/>
      <c r="AB21" s="54"/>
      <c r="AL21" s="40"/>
      <c r="AM21" s="40"/>
      <c r="AN21" s="40"/>
      <c r="AO21" s="59"/>
      <c r="AP21" s="59"/>
      <c r="AQ21" s="59"/>
      <c r="AR21" s="52"/>
    </row>
    <row r="22" spans="1:46" s="26" customFormat="1" x14ac:dyDescent="0.2">
      <c r="A22" s="1">
        <v>15</v>
      </c>
      <c r="B22" s="1">
        <v>15</v>
      </c>
      <c r="C22" s="1" t="s">
        <v>296</v>
      </c>
      <c r="D22" s="29" t="s">
        <v>58</v>
      </c>
      <c r="E22" s="29">
        <v>169</v>
      </c>
      <c r="F22" s="29"/>
      <c r="G22" s="54"/>
      <c r="H22" s="54"/>
      <c r="I22" s="54"/>
      <c r="J22" s="54"/>
      <c r="K22" s="32">
        <f t="shared" si="0"/>
        <v>169</v>
      </c>
      <c r="L22" s="32" t="s">
        <v>719</v>
      </c>
      <c r="M22" s="32"/>
      <c r="N22" s="33">
        <f t="shared" si="1"/>
        <v>169.0016</v>
      </c>
      <c r="O22" s="32">
        <f t="shared" si="2"/>
        <v>1</v>
      </c>
      <c r="P22" s="32" t="str">
        <f t="shared" ca="1" si="3"/>
        <v>Y</v>
      </c>
      <c r="Q22" s="34" t="s">
        <v>32</v>
      </c>
      <c r="R22" s="35">
        <f t="shared" si="4"/>
        <v>0</v>
      </c>
      <c r="S22" s="36">
        <f t="shared" si="5"/>
        <v>169.16899999999998</v>
      </c>
      <c r="T22" s="36">
        <f t="shared" si="6"/>
        <v>169.16900000000001</v>
      </c>
      <c r="U22" s="35">
        <f t="shared" si="7"/>
        <v>0</v>
      </c>
      <c r="V22" s="35">
        <f t="shared" si="8"/>
        <v>169.16900000000001</v>
      </c>
      <c r="W22" s="29">
        <v>169</v>
      </c>
      <c r="X22" s="29"/>
      <c r="Y22" s="54"/>
      <c r="Z22" s="54"/>
      <c r="AA22" s="54"/>
      <c r="AB22" s="54"/>
      <c r="AL22" s="40"/>
      <c r="AM22" s="40"/>
      <c r="AN22" s="40"/>
      <c r="AO22" s="59"/>
      <c r="AP22" s="59"/>
      <c r="AQ22" s="59"/>
      <c r="AR22" s="52"/>
    </row>
    <row r="23" spans="1:46" s="26" customFormat="1" x14ac:dyDescent="0.2">
      <c r="A23" s="1">
        <v>16</v>
      </c>
      <c r="B23" s="1">
        <v>16</v>
      </c>
      <c r="C23" s="1" t="s">
        <v>341</v>
      </c>
      <c r="D23" s="29" t="s">
        <v>87</v>
      </c>
      <c r="E23" s="29">
        <v>144</v>
      </c>
      <c r="F23" s="29"/>
      <c r="G23" s="54"/>
      <c r="H23" s="54"/>
      <c r="I23" s="54"/>
      <c r="J23" s="54"/>
      <c r="K23" s="32">
        <f t="shared" si="0"/>
        <v>144</v>
      </c>
      <c r="L23" s="32" t="s">
        <v>719</v>
      </c>
      <c r="M23" s="32"/>
      <c r="N23" s="33">
        <f t="shared" si="1"/>
        <v>144.0017</v>
      </c>
      <c r="O23" s="32">
        <f t="shared" si="2"/>
        <v>1</v>
      </c>
      <c r="P23" s="32" t="str">
        <f t="shared" ca="1" si="3"/>
        <v>Y</v>
      </c>
      <c r="Q23" s="34" t="s">
        <v>32</v>
      </c>
      <c r="R23" s="35">
        <f t="shared" si="4"/>
        <v>0</v>
      </c>
      <c r="S23" s="36">
        <f t="shared" si="5"/>
        <v>144.14399999999998</v>
      </c>
      <c r="T23" s="36">
        <f t="shared" si="6"/>
        <v>144.14400000000001</v>
      </c>
      <c r="U23" s="35">
        <f t="shared" si="7"/>
        <v>0</v>
      </c>
      <c r="V23" s="35">
        <f t="shared" si="8"/>
        <v>144.14400000000001</v>
      </c>
      <c r="W23" s="29">
        <v>144</v>
      </c>
      <c r="X23" s="29"/>
      <c r="Y23" s="54"/>
      <c r="Z23" s="54"/>
      <c r="AA23" s="54"/>
      <c r="AB23" s="54"/>
      <c r="AL23" s="40"/>
      <c r="AM23" s="40"/>
      <c r="AN23" s="40"/>
      <c r="AO23" s="59"/>
      <c r="AP23" s="59"/>
      <c r="AQ23" s="59"/>
      <c r="AR23" s="52"/>
    </row>
    <row r="24" spans="1:46" s="26" customFormat="1" ht="3" customHeight="1" x14ac:dyDescent="0.2">
      <c r="A24" s="1"/>
      <c r="B24" s="1"/>
      <c r="C24" s="1"/>
      <c r="D24" s="29"/>
      <c r="E24" s="29"/>
      <c r="F24" s="29"/>
      <c r="G24" s="29"/>
      <c r="H24" s="29"/>
      <c r="I24" s="29"/>
      <c r="J24" s="29"/>
      <c r="K24" s="32"/>
      <c r="L24" s="27"/>
      <c r="M24" s="27"/>
      <c r="N24" s="32"/>
      <c r="O24" s="27"/>
      <c r="P24" s="27"/>
      <c r="R24" s="60"/>
      <c r="S24" s="60"/>
      <c r="T24" s="60"/>
      <c r="U24" s="60"/>
      <c r="V24" s="35"/>
      <c r="W24" s="29"/>
      <c r="X24" s="29"/>
      <c r="Y24" s="54"/>
      <c r="Z24" s="54"/>
      <c r="AA24" s="54"/>
      <c r="AB24" s="54"/>
      <c r="AH24" s="2"/>
      <c r="AI24" s="2"/>
      <c r="AL24" s="40"/>
      <c r="AM24" s="40"/>
      <c r="AN24" s="40"/>
      <c r="AO24" s="40"/>
      <c r="AP24" s="40"/>
      <c r="AQ24" s="40"/>
      <c r="AR24" s="52"/>
      <c r="AT24" s="1"/>
    </row>
    <row r="25" spans="1:46" s="26" customFormat="1" x14ac:dyDescent="0.2">
      <c r="A25" s="1"/>
      <c r="B25" s="1"/>
      <c r="C25" s="1"/>
      <c r="D25" s="29"/>
      <c r="E25" s="29"/>
      <c r="F25" s="29"/>
      <c r="G25" s="29"/>
      <c r="H25" s="29"/>
      <c r="I25" s="29"/>
      <c r="J25" s="29"/>
      <c r="K25" s="32"/>
      <c r="L25" s="27"/>
      <c r="M25" s="27"/>
      <c r="N25" s="32"/>
      <c r="O25" s="27"/>
      <c r="P25" s="27"/>
      <c r="R25" s="60"/>
      <c r="S25" s="60"/>
      <c r="T25" s="60"/>
      <c r="U25" s="60"/>
      <c r="V25" s="35"/>
      <c r="W25" s="29"/>
      <c r="X25" s="29"/>
      <c r="Y25" s="54"/>
      <c r="Z25" s="54"/>
      <c r="AA25" s="54"/>
      <c r="AB25" s="54"/>
      <c r="AH25" s="2"/>
      <c r="AI25" s="2"/>
      <c r="AL25" s="40"/>
      <c r="AM25" s="40"/>
      <c r="AN25" s="40"/>
      <c r="AO25" s="40"/>
      <c r="AP25" s="40"/>
      <c r="AQ25" s="40"/>
      <c r="AR25" s="52"/>
      <c r="AT25" s="1"/>
    </row>
    <row r="26" spans="1:46" s="26" customFormat="1" x14ac:dyDescent="0.2">
      <c r="A26" s="1"/>
      <c r="B26" s="1"/>
      <c r="C26" s="26" t="s">
        <v>107</v>
      </c>
      <c r="D26" s="29"/>
      <c r="E26" s="29"/>
      <c r="F26" s="29"/>
      <c r="G26" s="29"/>
      <c r="H26" s="29"/>
      <c r="I26" s="29"/>
      <c r="J26" s="29"/>
      <c r="K26" s="32"/>
      <c r="L26" s="27"/>
      <c r="M26" s="27"/>
      <c r="N26" s="32"/>
      <c r="O26" s="27"/>
      <c r="P26" s="27"/>
      <c r="R26" s="60"/>
      <c r="S26" s="60"/>
      <c r="T26" s="60"/>
      <c r="U26" s="60"/>
      <c r="V26" s="35"/>
      <c r="W26" s="29"/>
      <c r="X26" s="29"/>
      <c r="Y26" s="54"/>
      <c r="Z26" s="54"/>
      <c r="AA26" s="54"/>
      <c r="AB26" s="54"/>
      <c r="AH26" s="2"/>
      <c r="AI26" s="2"/>
      <c r="AL26" s="40"/>
      <c r="AM26" s="40"/>
      <c r="AN26" s="40"/>
      <c r="AO26" s="40"/>
      <c r="AP26" s="40"/>
      <c r="AQ26" s="40"/>
      <c r="AR26" s="52"/>
      <c r="AT26" s="1"/>
    </row>
    <row r="27" spans="1:46" s="26" customFormat="1" x14ac:dyDescent="0.2">
      <c r="A27" s="1">
        <v>1</v>
      </c>
      <c r="B27" s="1">
        <v>1</v>
      </c>
      <c r="C27" s="1" t="s">
        <v>106</v>
      </c>
      <c r="D27" s="29" t="s">
        <v>25</v>
      </c>
      <c r="E27" s="29">
        <v>264</v>
      </c>
      <c r="F27" s="29"/>
      <c r="G27" s="29"/>
      <c r="H27" s="29"/>
      <c r="I27" s="29"/>
      <c r="J27" s="29"/>
      <c r="K27" s="32">
        <f>IFERROR(LARGE(E27:J27,1),0)+IF($D$5&gt;=2,IFERROR(LARGE(E27:J27,2),0),0)+IF($D$5&gt;=3,IFERROR(LARGE(E27:J27,3),0),0)+IF($D$5&gt;=4,IFERROR(LARGE(E27:J27,4),0),0)+IF($D$5&gt;=5,IFERROR(LARGE(E27:J27,5),0),0)+IF($D$5&gt;=6,IFERROR(LARGE(E27:J27,6),0),0)</f>
        <v>264</v>
      </c>
      <c r="L27" s="32" t="s">
        <v>719</v>
      </c>
      <c r="M27" s="32" t="s">
        <v>27</v>
      </c>
      <c r="N27" s="33">
        <f>K27+(ROW(K27)-ROW(K$6))/10000</f>
        <v>264.00209999999998</v>
      </c>
      <c r="O27" s="32">
        <f>COUNT(E27:J27)</f>
        <v>1</v>
      </c>
      <c r="P27" s="32" t="str">
        <f ca="1">IF(AND(O27=1,OFFSET(D27,0,P$3)&gt;0),"Y",0)</f>
        <v>Y</v>
      </c>
      <c r="Q27" s="34" t="s">
        <v>107</v>
      </c>
      <c r="R27" s="35">
        <f>1-(Q27=Q26)</f>
        <v>1</v>
      </c>
      <c r="S27" s="36">
        <f>IFERROR(LARGE(E27:J27,1),0)*1.001+IF($D$5&gt;=2,IFERROR(LARGE(E27:J27,2),0),0)*1.0001+IF($D$5&gt;=3,IFERROR(LARGE(E27:J27,3),0),0)*1.00001+IF($D$5&gt;=4,IFERROR(LARGE(E27:J27,4),0),0)*1.000001+IF($D$5&gt;=5,IFERROR(LARGE(E27:J27,5),0),0)*1.0000001+IF($D$5&gt;=6,IFERROR(LARGE(E27:J27,6),0),0)*1.00000001</f>
        <v>264.26399999999995</v>
      </c>
      <c r="T27" s="36">
        <f>K27+W27/1000+IF($D$5&gt;=2,X27/10000,0)+IF($D$5&gt;=3,Y27/100000,0)+IF($D$5&gt;=4,Z27/1000000,0)+IF($D$5&gt;=5,AA27/10000000,0)+IF($D$5&gt;=6,AB27/100000000,0)</f>
        <v>264.26400000000001</v>
      </c>
      <c r="U27" s="35">
        <f>1-(S27=T27)</f>
        <v>0</v>
      </c>
      <c r="V27" s="35">
        <f>K27+W27/1000+X27/10000+Y27/100000+Z27/1000000+AA27/10000000+AB27/100000000</f>
        <v>264.26400000000001</v>
      </c>
      <c r="W27" s="29">
        <v>264</v>
      </c>
      <c r="X27" s="29"/>
      <c r="Y27" s="29"/>
      <c r="Z27" s="29"/>
      <c r="AA27" s="29"/>
      <c r="AB27" s="29"/>
      <c r="AH27" s="2"/>
      <c r="AI27" s="2"/>
      <c r="AL27" s="40"/>
      <c r="AM27" s="40"/>
      <c r="AN27" s="40"/>
      <c r="AO27" s="40"/>
      <c r="AP27" s="40"/>
      <c r="AQ27" s="40"/>
      <c r="AR27" s="52"/>
      <c r="AT27" s="1"/>
    </row>
    <row r="28" spans="1:46" s="26" customFormat="1" x14ac:dyDescent="0.2">
      <c r="A28" s="1">
        <v>2</v>
      </c>
      <c r="B28" s="1">
        <v>2</v>
      </c>
      <c r="C28" s="1" t="s">
        <v>188</v>
      </c>
      <c r="D28" s="29" t="s">
        <v>44</v>
      </c>
      <c r="E28" s="29">
        <v>230</v>
      </c>
      <c r="F28" s="29"/>
      <c r="G28" s="29"/>
      <c r="H28" s="29"/>
      <c r="I28" s="29"/>
      <c r="J28" s="29"/>
      <c r="K28" s="32">
        <f>IFERROR(LARGE(E28:J28,1),0)+IF($D$5&gt;=2,IFERROR(LARGE(E28:J28,2),0),0)+IF($D$5&gt;=3,IFERROR(LARGE(E28:J28,3),0),0)+IF($D$5&gt;=4,IFERROR(LARGE(E28:J28,4),0),0)+IF($D$5&gt;=5,IFERROR(LARGE(E28:J28,5),0),0)+IF($D$5&gt;=6,IFERROR(LARGE(E28:J28,6),0),0)</f>
        <v>230</v>
      </c>
      <c r="L28" s="32" t="s">
        <v>719</v>
      </c>
      <c r="M28" s="32" t="s">
        <v>41</v>
      </c>
      <c r="N28" s="33">
        <f>K28+(ROW(K28)-ROW(K$6))/10000</f>
        <v>230.00219999999999</v>
      </c>
      <c r="O28" s="32">
        <f>COUNT(E28:J28)</f>
        <v>1</v>
      </c>
      <c r="P28" s="32" t="str">
        <f ca="1">IF(AND(O28=1,OFFSET(D28,0,P$3)&gt;0),"Y",0)</f>
        <v>Y</v>
      </c>
      <c r="Q28" s="34" t="s">
        <v>107</v>
      </c>
      <c r="R28" s="35">
        <f>1-(Q28=Q27)</f>
        <v>0</v>
      </c>
      <c r="S28" s="36">
        <f>IFERROR(LARGE(E28:J28,1),0)*1.001+IF($D$5&gt;=2,IFERROR(LARGE(E28:J28,2),0),0)*1.0001+IF($D$5&gt;=3,IFERROR(LARGE(E28:J28,3),0),0)*1.00001+IF($D$5&gt;=4,IFERROR(LARGE(E28:J28,4),0),0)*1.000001+IF($D$5&gt;=5,IFERROR(LARGE(E28:J28,5),0),0)*1.0000001+IF($D$5&gt;=6,IFERROR(LARGE(E28:J28,6),0),0)*1.00000001</f>
        <v>230.22999999999996</v>
      </c>
      <c r="T28" s="36">
        <f>K28+W28/1000+IF($D$5&gt;=2,X28/10000,0)+IF($D$5&gt;=3,Y28/100000,0)+IF($D$5&gt;=4,Z28/1000000,0)+IF($D$5&gt;=5,AA28/10000000,0)+IF($D$5&gt;=6,AB28/100000000,0)</f>
        <v>230.23</v>
      </c>
      <c r="U28" s="35">
        <f>1-(S28=T28)</f>
        <v>0</v>
      </c>
      <c r="V28" s="35">
        <f>K28+W28/1000+X28/10000+Y28/100000+Z28/1000000+AA28/10000000+AB28/100000000</f>
        <v>230.23</v>
      </c>
      <c r="W28" s="29">
        <v>230</v>
      </c>
      <c r="X28" s="29"/>
      <c r="Y28" s="29"/>
      <c r="Z28" s="29"/>
      <c r="AA28" s="29"/>
      <c r="AB28" s="29"/>
      <c r="AH28" s="2"/>
      <c r="AI28" s="2"/>
      <c r="AL28" s="40"/>
      <c r="AM28" s="40"/>
      <c r="AN28" s="40"/>
      <c r="AO28" s="40"/>
      <c r="AP28" s="40"/>
      <c r="AQ28" s="40"/>
      <c r="AR28" s="52"/>
      <c r="AT28" s="1"/>
    </row>
    <row r="29" spans="1:46" s="26" customFormat="1" x14ac:dyDescent="0.2">
      <c r="A29" s="1">
        <v>3</v>
      </c>
      <c r="B29" s="1">
        <v>3</v>
      </c>
      <c r="C29" s="1" t="s">
        <v>426</v>
      </c>
      <c r="D29" s="29" t="s">
        <v>44</v>
      </c>
      <c r="E29" s="29">
        <v>116</v>
      </c>
      <c r="F29" s="29"/>
      <c r="G29" s="29"/>
      <c r="H29" s="29"/>
      <c r="I29" s="29"/>
      <c r="J29" s="29"/>
      <c r="K29" s="32">
        <f>IFERROR(LARGE(E29:J29,1),0)+IF($D$5&gt;=2,IFERROR(LARGE(E29:J29,2),0),0)+IF($D$5&gt;=3,IFERROR(LARGE(E29:J29,3),0),0)+IF($D$5&gt;=4,IFERROR(LARGE(E29:J29,4),0),0)+IF($D$5&gt;=5,IFERROR(LARGE(E29:J29,5),0),0)+IF($D$5&gt;=6,IFERROR(LARGE(E29:J29,6),0),0)</f>
        <v>116</v>
      </c>
      <c r="L29" s="32" t="s">
        <v>719</v>
      </c>
      <c r="M29" s="32" t="s">
        <v>62</v>
      </c>
      <c r="N29" s="33">
        <f>K29+(ROW(K29)-ROW(K$6))/10000</f>
        <v>116.00230000000001</v>
      </c>
      <c r="O29" s="32">
        <f>COUNT(E29:J29)</f>
        <v>1</v>
      </c>
      <c r="P29" s="32" t="str">
        <f ca="1">IF(AND(O29=1,OFFSET(D29,0,P$3)&gt;0),"Y",0)</f>
        <v>Y</v>
      </c>
      <c r="Q29" s="34" t="s">
        <v>107</v>
      </c>
      <c r="R29" s="35">
        <f>1-(Q29=Q28)</f>
        <v>0</v>
      </c>
      <c r="S29" s="36">
        <f>IFERROR(LARGE(E29:J29,1),0)*1.001+IF($D$5&gt;=2,IFERROR(LARGE(E29:J29,2),0),0)*1.0001+IF($D$5&gt;=3,IFERROR(LARGE(E29:J29,3),0),0)*1.00001+IF($D$5&gt;=4,IFERROR(LARGE(E29:J29,4),0),0)*1.000001+IF($D$5&gt;=5,IFERROR(LARGE(E29:J29,5),0),0)*1.0000001+IF($D$5&gt;=6,IFERROR(LARGE(E29:J29,6),0),0)*1.00000001</f>
        <v>116.11599999999999</v>
      </c>
      <c r="T29" s="36">
        <f>K29+W29/1000+IF($D$5&gt;=2,X29/10000,0)+IF($D$5&gt;=3,Y29/100000,0)+IF($D$5&gt;=4,Z29/1000000,0)+IF($D$5&gt;=5,AA29/10000000,0)+IF($D$5&gt;=6,AB29/100000000,0)</f>
        <v>116.116</v>
      </c>
      <c r="U29" s="35">
        <f>1-(S29=T29)</f>
        <v>0</v>
      </c>
      <c r="V29" s="35">
        <f>K29+W29/1000+X29/10000+Y29/100000+Z29/1000000+AA29/10000000+AB29/100000000</f>
        <v>116.116</v>
      </c>
      <c r="W29" s="29">
        <v>116</v>
      </c>
      <c r="X29" s="29"/>
      <c r="Y29" s="29"/>
      <c r="Z29" s="29"/>
      <c r="AA29" s="29"/>
      <c r="AB29" s="29"/>
      <c r="AH29" s="2"/>
      <c r="AI29" s="2"/>
      <c r="AL29" s="40"/>
      <c r="AM29" s="40"/>
      <c r="AN29" s="40"/>
      <c r="AO29" s="40"/>
      <c r="AP29" s="40"/>
      <c r="AQ29" s="40"/>
      <c r="AR29" s="52"/>
      <c r="AT29" s="1"/>
    </row>
    <row r="30" spans="1:46" s="26" customFormat="1" ht="3" customHeight="1" x14ac:dyDescent="0.2">
      <c r="A30" s="1"/>
      <c r="B30" s="1"/>
      <c r="C30" s="1"/>
      <c r="D30" s="29"/>
      <c r="E30" s="29"/>
      <c r="F30" s="29"/>
      <c r="G30" s="29"/>
      <c r="H30" s="29"/>
      <c r="I30" s="29"/>
      <c r="J30" s="29"/>
      <c r="K30" s="32"/>
      <c r="L30" s="27"/>
      <c r="M30" s="27"/>
      <c r="N30" s="32"/>
      <c r="O30" s="27"/>
      <c r="P30" s="27"/>
      <c r="R30" s="60"/>
      <c r="S30" s="60"/>
      <c r="T30" s="60"/>
      <c r="U30" s="60"/>
      <c r="V30" s="35"/>
      <c r="W30" s="29"/>
      <c r="X30" s="29"/>
      <c r="Y30" s="54"/>
      <c r="Z30" s="54"/>
      <c r="AA30" s="54"/>
      <c r="AB30" s="54"/>
      <c r="AH30" s="2"/>
      <c r="AI30" s="2"/>
      <c r="AL30" s="40"/>
      <c r="AM30" s="40"/>
      <c r="AN30" s="40"/>
      <c r="AO30" s="40"/>
      <c r="AP30" s="40"/>
      <c r="AQ30" s="40"/>
      <c r="AR30" s="52"/>
      <c r="AT30" s="1"/>
    </row>
    <row r="31" spans="1:46" s="26" customFormat="1" x14ac:dyDescent="0.2">
      <c r="A31" s="1"/>
      <c r="B31" s="1"/>
      <c r="C31" s="1"/>
      <c r="D31" s="29"/>
      <c r="E31" s="29"/>
      <c r="F31" s="29"/>
      <c r="G31" s="29"/>
      <c r="H31" s="29"/>
      <c r="I31" s="29"/>
      <c r="J31" s="29"/>
      <c r="K31" s="32"/>
      <c r="L31" s="27"/>
      <c r="M31" s="27"/>
      <c r="N31" s="32"/>
      <c r="O31" s="27"/>
      <c r="P31" s="27"/>
      <c r="R31" s="60"/>
      <c r="S31" s="60"/>
      <c r="T31" s="60"/>
      <c r="U31" s="60"/>
      <c r="V31" s="35"/>
      <c r="W31" s="29"/>
      <c r="X31" s="29"/>
      <c r="Y31" s="54"/>
      <c r="Z31" s="54"/>
      <c r="AA31" s="54"/>
      <c r="AB31" s="54"/>
      <c r="AH31" s="2"/>
      <c r="AI31" s="2"/>
      <c r="AL31" s="40"/>
      <c r="AM31" s="40"/>
      <c r="AN31" s="40"/>
      <c r="AO31" s="40"/>
      <c r="AP31" s="40"/>
      <c r="AQ31" s="40"/>
      <c r="AR31" s="52"/>
      <c r="AT31" s="1"/>
    </row>
    <row r="32" spans="1:46" s="26" customFormat="1" ht="15" x14ac:dyDescent="0.25">
      <c r="A32" s="1"/>
      <c r="B32" s="1"/>
      <c r="C32" s="61" t="s">
        <v>26</v>
      </c>
      <c r="D32" s="29"/>
      <c r="E32" s="29"/>
      <c r="F32" s="29"/>
      <c r="G32" s="29"/>
      <c r="H32" s="29"/>
      <c r="I32" s="29"/>
      <c r="J32" s="29"/>
      <c r="K32" s="32"/>
      <c r="L32" s="27"/>
      <c r="M32" s="27"/>
      <c r="N32" s="32"/>
      <c r="O32" s="27"/>
      <c r="P32" s="27"/>
      <c r="Q32" s="54" t="str">
        <f>C32</f>
        <v>M35</v>
      </c>
      <c r="R32" s="60"/>
      <c r="S32" s="60"/>
      <c r="T32" s="60"/>
      <c r="U32" s="60"/>
      <c r="V32" s="35"/>
      <c r="W32" s="29"/>
      <c r="X32" s="29"/>
      <c r="Y32" s="54"/>
      <c r="Z32" s="54"/>
      <c r="AA32" s="54"/>
      <c r="AB32" s="54"/>
      <c r="AH32" s="2"/>
      <c r="AI32" s="2"/>
      <c r="AL32" s="40"/>
      <c r="AM32" s="40"/>
      <c r="AN32" s="40"/>
      <c r="AO32" s="38">
        <v>1195</v>
      </c>
      <c r="AP32" s="38">
        <v>1194</v>
      </c>
      <c r="AQ32" s="38">
        <v>1140</v>
      </c>
      <c r="AR32" s="52"/>
      <c r="AT32" s="1"/>
    </row>
    <row r="33" spans="1:46" s="26" customFormat="1" ht="15" x14ac:dyDescent="0.25">
      <c r="A33" s="1">
        <v>1</v>
      </c>
      <c r="B33" s="1">
        <v>1</v>
      </c>
      <c r="C33" s="62" t="s">
        <v>23</v>
      </c>
      <c r="D33" s="29" t="s">
        <v>25</v>
      </c>
      <c r="E33" s="29">
        <v>299</v>
      </c>
      <c r="F33" s="29"/>
      <c r="G33" s="29"/>
      <c r="H33" s="29"/>
      <c r="I33" s="29"/>
      <c r="J33" s="29"/>
      <c r="K33" s="32">
        <f t="shared" ref="K33:K51" si="9">IFERROR(LARGE(E33:J33,1),0)+IF($D$5&gt;=2,IFERROR(LARGE(E33:J33,2),0),0)+IF($D$5&gt;=3,IFERROR(LARGE(E33:J33,3),0),0)+IF($D$5&gt;=4,IFERROR(LARGE(E33:J33,4),0),0)+IF($D$5&gt;=5,IFERROR(LARGE(E33:J33,5),0),0)+IF($D$5&gt;=6,IFERROR(LARGE(E33:J33,6),0),0)</f>
        <v>299</v>
      </c>
      <c r="L33" s="32" t="s">
        <v>719</v>
      </c>
      <c r="M33" s="32" t="s">
        <v>520</v>
      </c>
      <c r="N33" s="33">
        <f t="shared" ref="N33:N51" si="10">K33+(ROW(K33)-ROW(K$6))/10000</f>
        <v>299.0027</v>
      </c>
      <c r="O33" s="32">
        <f t="shared" ref="O33:O51" si="11">COUNT(E33:J33)</f>
        <v>1</v>
      </c>
      <c r="P33" s="32" t="str">
        <f t="shared" ref="P33:P51" ca="1" si="12">IF(AND(O33=1,OFFSET(D33,0,P$3)&gt;0),"Y",0)</f>
        <v>Y</v>
      </c>
      <c r="Q33" s="34" t="s">
        <v>26</v>
      </c>
      <c r="R33" s="35">
        <f t="shared" ref="R33:R51" si="13">1-(Q33=Q32)</f>
        <v>0</v>
      </c>
      <c r="S33" s="36">
        <f t="shared" ref="S33:S51" si="14">IFERROR(LARGE(E33:J33,1),0)*1.001+IF($D$5&gt;=2,IFERROR(LARGE(E33:J33,2),0),0)*1.0001+IF($D$5&gt;=3,IFERROR(LARGE(E33:J33,3),0),0)*1.00001+IF($D$5&gt;=4,IFERROR(LARGE(E33:J33,4),0),0)*1.000001+IF($D$5&gt;=5,IFERROR(LARGE(E33:J33,5),0),0)*1.0000001+IF($D$5&gt;=6,IFERROR(LARGE(E33:J33,6),0),0)*1.00000001</f>
        <v>299.29899999999998</v>
      </c>
      <c r="T33" s="36">
        <f t="shared" ref="T33:T51" si="15">K33+W33/1000+IF($D$5&gt;=2,X33/10000,0)+IF($D$5&gt;=3,Y33/100000,0)+IF($D$5&gt;=4,Z33/1000000,0)+IF($D$5&gt;=5,AA33/10000000,0)+IF($D$5&gt;=6,AB33/100000000,0)</f>
        <v>299.29899999999998</v>
      </c>
      <c r="U33" s="35">
        <f t="shared" ref="U33:U51" si="16">1-(S33=T33)</f>
        <v>0</v>
      </c>
      <c r="V33" s="35">
        <f t="shared" ref="V33:V51" si="17">K33+W33/1000+X33/10000+Y33/100000+Z33/1000000+AA33/10000000+AB33/100000000</f>
        <v>299.29899999999998</v>
      </c>
      <c r="W33" s="29">
        <v>299</v>
      </c>
      <c r="X33" s="29"/>
      <c r="Y33" s="29"/>
      <c r="Z33" s="29"/>
      <c r="AA33" s="29"/>
      <c r="AB33" s="29"/>
      <c r="AH33" s="2"/>
      <c r="AI33" s="2"/>
      <c r="AL33" s="40"/>
      <c r="AM33" s="40"/>
      <c r="AN33" s="40"/>
      <c r="AO33" s="59"/>
      <c r="AP33" s="59"/>
      <c r="AQ33" s="59"/>
      <c r="AR33" s="52"/>
      <c r="AT33" s="1"/>
    </row>
    <row r="34" spans="1:46" s="26" customFormat="1" ht="15" x14ac:dyDescent="0.25">
      <c r="A34" s="1">
        <v>2</v>
      </c>
      <c r="B34" s="1">
        <v>2</v>
      </c>
      <c r="C34" s="62" t="s">
        <v>40</v>
      </c>
      <c r="D34" s="29" t="s">
        <v>30</v>
      </c>
      <c r="E34" s="29">
        <v>295</v>
      </c>
      <c r="F34" s="29"/>
      <c r="G34" s="29"/>
      <c r="H34" s="29"/>
      <c r="I34" s="29"/>
      <c r="J34" s="29"/>
      <c r="K34" s="32">
        <f t="shared" si="9"/>
        <v>295</v>
      </c>
      <c r="L34" s="32" t="s">
        <v>719</v>
      </c>
      <c r="M34" s="32" t="s">
        <v>521</v>
      </c>
      <c r="N34" s="33">
        <f t="shared" si="10"/>
        <v>295.00279999999998</v>
      </c>
      <c r="O34" s="32">
        <f t="shared" si="11"/>
        <v>1</v>
      </c>
      <c r="P34" s="32" t="str">
        <f t="shared" ca="1" si="12"/>
        <v>Y</v>
      </c>
      <c r="Q34" s="34" t="s">
        <v>26</v>
      </c>
      <c r="R34" s="35">
        <f t="shared" si="13"/>
        <v>0</v>
      </c>
      <c r="S34" s="36">
        <f t="shared" si="14"/>
        <v>295.29499999999996</v>
      </c>
      <c r="T34" s="36">
        <f t="shared" si="15"/>
        <v>295.29500000000002</v>
      </c>
      <c r="U34" s="35">
        <f t="shared" si="16"/>
        <v>0</v>
      </c>
      <c r="V34" s="35">
        <f t="shared" si="17"/>
        <v>295.29500000000002</v>
      </c>
      <c r="W34" s="29">
        <v>295</v>
      </c>
      <c r="X34" s="29"/>
      <c r="Y34" s="29"/>
      <c r="Z34" s="29"/>
      <c r="AA34" s="29"/>
      <c r="AB34" s="29"/>
      <c r="AH34" s="2"/>
      <c r="AI34" s="2"/>
      <c r="AL34" s="40"/>
      <c r="AM34" s="40"/>
      <c r="AN34" s="40"/>
      <c r="AO34" s="59"/>
      <c r="AP34" s="59"/>
      <c r="AQ34" s="59"/>
      <c r="AR34" s="52"/>
      <c r="AT34" s="1"/>
    </row>
    <row r="35" spans="1:46" s="26" customFormat="1" ht="15" x14ac:dyDescent="0.25">
      <c r="A35" s="1">
        <v>3</v>
      </c>
      <c r="B35" s="1">
        <v>3</v>
      </c>
      <c r="C35" s="62" t="s">
        <v>48</v>
      </c>
      <c r="D35" s="29" t="s">
        <v>50</v>
      </c>
      <c r="E35" s="29">
        <v>291</v>
      </c>
      <c r="F35" s="29"/>
      <c r="G35" s="29"/>
      <c r="H35" s="29"/>
      <c r="I35" s="29"/>
      <c r="J35" s="29"/>
      <c r="K35" s="32">
        <f t="shared" si="9"/>
        <v>291</v>
      </c>
      <c r="L35" s="32" t="s">
        <v>719</v>
      </c>
      <c r="M35" s="32" t="s">
        <v>522</v>
      </c>
      <c r="N35" s="33">
        <f t="shared" si="10"/>
        <v>291.00290000000001</v>
      </c>
      <c r="O35" s="32">
        <f t="shared" si="11"/>
        <v>1</v>
      </c>
      <c r="P35" s="32" t="str">
        <f t="shared" ca="1" si="12"/>
        <v>Y</v>
      </c>
      <c r="Q35" s="34" t="s">
        <v>26</v>
      </c>
      <c r="R35" s="35">
        <f t="shared" si="13"/>
        <v>0</v>
      </c>
      <c r="S35" s="36">
        <f t="shared" si="14"/>
        <v>291.29099999999994</v>
      </c>
      <c r="T35" s="36">
        <f t="shared" si="15"/>
        <v>291.291</v>
      </c>
      <c r="U35" s="35">
        <f t="shared" si="16"/>
        <v>0</v>
      </c>
      <c r="V35" s="35">
        <f t="shared" si="17"/>
        <v>291.291</v>
      </c>
      <c r="W35" s="29">
        <v>291</v>
      </c>
      <c r="X35" s="29"/>
      <c r="Y35" s="29"/>
      <c r="Z35" s="29"/>
      <c r="AA35" s="29"/>
      <c r="AB35" s="29"/>
      <c r="AH35" s="2"/>
      <c r="AI35" s="2"/>
      <c r="AL35" s="40"/>
      <c r="AM35" s="40"/>
      <c r="AN35" s="40"/>
      <c r="AO35" s="59"/>
      <c r="AP35" s="59"/>
      <c r="AQ35" s="59"/>
      <c r="AR35" s="52"/>
      <c r="AT35" s="1"/>
    </row>
    <row r="36" spans="1:46" s="26" customFormat="1" ht="15" x14ac:dyDescent="0.25">
      <c r="A36" s="1">
        <v>4</v>
      </c>
      <c r="B36" s="1">
        <v>4</v>
      </c>
      <c r="C36" s="62" t="s">
        <v>63</v>
      </c>
      <c r="D36" s="29" t="s">
        <v>65</v>
      </c>
      <c r="E36" s="29">
        <v>285</v>
      </c>
      <c r="F36" s="29"/>
      <c r="G36" s="29"/>
      <c r="H36" s="29"/>
      <c r="I36" s="29"/>
      <c r="J36" s="29"/>
      <c r="K36" s="32">
        <f t="shared" si="9"/>
        <v>285</v>
      </c>
      <c r="L36" s="32" t="s">
        <v>719</v>
      </c>
      <c r="M36" s="32"/>
      <c r="N36" s="33">
        <f t="shared" si="10"/>
        <v>285.00299999999999</v>
      </c>
      <c r="O36" s="32">
        <f t="shared" si="11"/>
        <v>1</v>
      </c>
      <c r="P36" s="32" t="str">
        <f t="shared" ca="1" si="12"/>
        <v>Y</v>
      </c>
      <c r="Q36" s="34" t="s">
        <v>26</v>
      </c>
      <c r="R36" s="35">
        <f t="shared" si="13"/>
        <v>0</v>
      </c>
      <c r="S36" s="36">
        <f t="shared" si="14"/>
        <v>285.28499999999997</v>
      </c>
      <c r="T36" s="36">
        <f t="shared" si="15"/>
        <v>285.28500000000003</v>
      </c>
      <c r="U36" s="35">
        <f t="shared" si="16"/>
        <v>0</v>
      </c>
      <c r="V36" s="35">
        <f t="shared" si="17"/>
        <v>285.28500000000003</v>
      </c>
      <c r="W36" s="29">
        <v>285</v>
      </c>
      <c r="X36" s="29"/>
      <c r="Y36" s="29"/>
      <c r="Z36" s="29"/>
      <c r="AA36" s="29"/>
      <c r="AB36" s="29"/>
      <c r="AH36" s="2"/>
      <c r="AI36" s="2"/>
      <c r="AL36" s="40"/>
      <c r="AM36" s="40"/>
      <c r="AN36" s="40"/>
      <c r="AO36" s="59"/>
      <c r="AP36" s="59"/>
      <c r="AQ36" s="59"/>
      <c r="AR36" s="52"/>
      <c r="AT36" s="1"/>
    </row>
    <row r="37" spans="1:46" s="26" customFormat="1" ht="15" x14ac:dyDescent="0.25">
      <c r="A37" s="1">
        <v>5</v>
      </c>
      <c r="B37" s="1">
        <v>5</v>
      </c>
      <c r="C37" s="62" t="s">
        <v>68</v>
      </c>
      <c r="D37" s="29" t="s">
        <v>30</v>
      </c>
      <c r="E37" s="29">
        <v>283</v>
      </c>
      <c r="F37" s="29"/>
      <c r="G37" s="29"/>
      <c r="H37" s="29"/>
      <c r="I37" s="29"/>
      <c r="J37" s="29"/>
      <c r="K37" s="32">
        <f t="shared" si="9"/>
        <v>283</v>
      </c>
      <c r="L37" s="32" t="s">
        <v>719</v>
      </c>
      <c r="M37" s="32"/>
      <c r="N37" s="33">
        <f t="shared" si="10"/>
        <v>283.00310000000002</v>
      </c>
      <c r="O37" s="32">
        <f t="shared" si="11"/>
        <v>1</v>
      </c>
      <c r="P37" s="32" t="str">
        <f t="shared" ca="1" si="12"/>
        <v>Y</v>
      </c>
      <c r="Q37" s="34" t="s">
        <v>26</v>
      </c>
      <c r="R37" s="35">
        <f t="shared" si="13"/>
        <v>0</v>
      </c>
      <c r="S37" s="36">
        <f t="shared" si="14"/>
        <v>283.28299999999996</v>
      </c>
      <c r="T37" s="36">
        <f t="shared" si="15"/>
        <v>283.28300000000002</v>
      </c>
      <c r="U37" s="35">
        <f t="shared" si="16"/>
        <v>0</v>
      </c>
      <c r="V37" s="35">
        <f t="shared" si="17"/>
        <v>283.28300000000002</v>
      </c>
      <c r="W37" s="29">
        <v>283</v>
      </c>
      <c r="X37" s="29"/>
      <c r="Y37" s="29"/>
      <c r="Z37" s="29"/>
      <c r="AA37" s="29"/>
      <c r="AB37" s="29"/>
      <c r="AH37" s="2"/>
      <c r="AI37" s="2"/>
      <c r="AL37" s="40"/>
      <c r="AM37" s="40"/>
      <c r="AN37" s="40"/>
      <c r="AO37" s="59"/>
      <c r="AP37" s="59"/>
      <c r="AQ37" s="59"/>
      <c r="AR37" s="52"/>
      <c r="AT37" s="1"/>
    </row>
    <row r="38" spans="1:46" s="26" customFormat="1" ht="15" x14ac:dyDescent="0.25">
      <c r="A38" s="1">
        <v>6</v>
      </c>
      <c r="B38" s="1">
        <v>6</v>
      </c>
      <c r="C38" s="62" t="s">
        <v>75</v>
      </c>
      <c r="D38" s="29" t="s">
        <v>30</v>
      </c>
      <c r="E38" s="29">
        <v>280</v>
      </c>
      <c r="F38" s="29"/>
      <c r="G38" s="29"/>
      <c r="H38" s="29"/>
      <c r="I38" s="29"/>
      <c r="J38" s="29"/>
      <c r="K38" s="32">
        <f t="shared" si="9"/>
        <v>280</v>
      </c>
      <c r="L38" s="32" t="s">
        <v>719</v>
      </c>
      <c r="M38" s="32"/>
      <c r="N38" s="33">
        <f t="shared" si="10"/>
        <v>280.00319999999999</v>
      </c>
      <c r="O38" s="32">
        <f t="shared" si="11"/>
        <v>1</v>
      </c>
      <c r="P38" s="32" t="str">
        <f t="shared" ca="1" si="12"/>
        <v>Y</v>
      </c>
      <c r="Q38" s="34" t="s">
        <v>26</v>
      </c>
      <c r="R38" s="35">
        <f t="shared" si="13"/>
        <v>0</v>
      </c>
      <c r="S38" s="36">
        <f t="shared" si="14"/>
        <v>280.27999999999997</v>
      </c>
      <c r="T38" s="36">
        <f t="shared" si="15"/>
        <v>280.27999999999997</v>
      </c>
      <c r="U38" s="35">
        <f t="shared" si="16"/>
        <v>0</v>
      </c>
      <c r="V38" s="35">
        <f t="shared" si="17"/>
        <v>280.27999999999997</v>
      </c>
      <c r="W38" s="29">
        <v>280</v>
      </c>
      <c r="X38" s="29"/>
      <c r="Y38" s="29"/>
      <c r="Z38" s="29"/>
      <c r="AA38" s="29"/>
      <c r="AB38" s="29"/>
      <c r="AH38" s="2"/>
      <c r="AI38" s="2"/>
      <c r="AL38" s="40"/>
      <c r="AM38" s="40"/>
      <c r="AN38" s="40"/>
      <c r="AO38" s="59"/>
      <c r="AP38" s="59"/>
      <c r="AQ38" s="59"/>
      <c r="AR38" s="52"/>
      <c r="AT38" s="1"/>
    </row>
    <row r="39" spans="1:46" s="26" customFormat="1" ht="15" x14ac:dyDescent="0.25">
      <c r="A39" s="1">
        <v>7</v>
      </c>
      <c r="B39" s="1">
        <v>7</v>
      </c>
      <c r="C39" s="62" t="s">
        <v>108</v>
      </c>
      <c r="D39" s="29" t="s">
        <v>92</v>
      </c>
      <c r="E39" s="29">
        <v>263</v>
      </c>
      <c r="F39" s="29"/>
      <c r="G39" s="29"/>
      <c r="H39" s="29"/>
      <c r="I39" s="29"/>
      <c r="J39" s="29"/>
      <c r="K39" s="32">
        <f t="shared" si="9"/>
        <v>263</v>
      </c>
      <c r="L39" s="32" t="s">
        <v>719</v>
      </c>
      <c r="M39" s="32"/>
      <c r="N39" s="33">
        <f t="shared" si="10"/>
        <v>263.00330000000002</v>
      </c>
      <c r="O39" s="32">
        <f t="shared" si="11"/>
        <v>1</v>
      </c>
      <c r="P39" s="32" t="str">
        <f t="shared" ca="1" si="12"/>
        <v>Y</v>
      </c>
      <c r="Q39" s="34" t="s">
        <v>26</v>
      </c>
      <c r="R39" s="35">
        <f t="shared" si="13"/>
        <v>0</v>
      </c>
      <c r="S39" s="36">
        <f t="shared" si="14"/>
        <v>263.26299999999998</v>
      </c>
      <c r="T39" s="36">
        <f t="shared" si="15"/>
        <v>263.26299999999998</v>
      </c>
      <c r="U39" s="35">
        <f t="shared" si="16"/>
        <v>0</v>
      </c>
      <c r="V39" s="35">
        <f t="shared" si="17"/>
        <v>263.26299999999998</v>
      </c>
      <c r="W39" s="29">
        <v>263</v>
      </c>
      <c r="X39" s="29"/>
      <c r="Y39" s="29"/>
      <c r="Z39" s="29"/>
      <c r="AA39" s="29"/>
      <c r="AB39" s="29"/>
      <c r="AH39" s="2"/>
      <c r="AI39" s="2"/>
      <c r="AL39" s="40"/>
      <c r="AM39" s="40"/>
      <c r="AN39" s="40"/>
      <c r="AO39" s="59"/>
      <c r="AP39" s="59"/>
      <c r="AQ39" s="59"/>
      <c r="AR39" s="52"/>
      <c r="AT39" s="1"/>
    </row>
    <row r="40" spans="1:46" s="26" customFormat="1" ht="15" x14ac:dyDescent="0.25">
      <c r="A40" s="1">
        <v>8</v>
      </c>
      <c r="B40" s="1">
        <v>8</v>
      </c>
      <c r="C40" s="62" t="s">
        <v>110</v>
      </c>
      <c r="D40" s="29" t="s">
        <v>30</v>
      </c>
      <c r="E40" s="29">
        <v>261</v>
      </c>
      <c r="F40" s="29"/>
      <c r="G40" s="29"/>
      <c r="H40" s="29"/>
      <c r="I40" s="29"/>
      <c r="J40" s="29"/>
      <c r="K40" s="32">
        <f t="shared" si="9"/>
        <v>261</v>
      </c>
      <c r="L40" s="32" t="s">
        <v>719</v>
      </c>
      <c r="M40" s="32"/>
      <c r="N40" s="33">
        <f t="shared" si="10"/>
        <v>261.0034</v>
      </c>
      <c r="O40" s="32">
        <f t="shared" si="11"/>
        <v>1</v>
      </c>
      <c r="P40" s="32" t="str">
        <f t="shared" ca="1" si="12"/>
        <v>Y</v>
      </c>
      <c r="Q40" s="34" t="s">
        <v>26</v>
      </c>
      <c r="R40" s="35">
        <f t="shared" si="13"/>
        <v>0</v>
      </c>
      <c r="S40" s="36">
        <f t="shared" si="14"/>
        <v>261.26099999999997</v>
      </c>
      <c r="T40" s="36">
        <f t="shared" si="15"/>
        <v>261.26100000000002</v>
      </c>
      <c r="U40" s="35">
        <f t="shared" si="16"/>
        <v>0</v>
      </c>
      <c r="V40" s="35">
        <f t="shared" si="17"/>
        <v>261.26100000000002</v>
      </c>
      <c r="W40" s="29">
        <v>261</v>
      </c>
      <c r="X40" s="29"/>
      <c r="Y40" s="29"/>
      <c r="Z40" s="29"/>
      <c r="AA40" s="29"/>
      <c r="AB40" s="29"/>
      <c r="AH40" s="2"/>
      <c r="AI40" s="2"/>
      <c r="AL40" s="40"/>
      <c r="AM40" s="40"/>
      <c r="AN40" s="40"/>
      <c r="AO40" s="59"/>
      <c r="AP40" s="59"/>
      <c r="AQ40" s="59"/>
      <c r="AR40" s="52"/>
      <c r="AT40" s="1"/>
    </row>
    <row r="41" spans="1:46" s="26" customFormat="1" ht="15" x14ac:dyDescent="0.25">
      <c r="A41" s="1">
        <v>9</v>
      </c>
      <c r="B41" s="1">
        <v>9</v>
      </c>
      <c r="C41" s="62" t="s">
        <v>119</v>
      </c>
      <c r="D41" s="29" t="s">
        <v>30</v>
      </c>
      <c r="E41" s="29">
        <v>256</v>
      </c>
      <c r="F41" s="29"/>
      <c r="G41" s="29"/>
      <c r="H41" s="29"/>
      <c r="I41" s="29"/>
      <c r="J41" s="29"/>
      <c r="K41" s="32">
        <f t="shared" si="9"/>
        <v>256</v>
      </c>
      <c r="L41" s="32" t="s">
        <v>719</v>
      </c>
      <c r="M41" s="32"/>
      <c r="N41" s="33">
        <f t="shared" si="10"/>
        <v>256.00349999999997</v>
      </c>
      <c r="O41" s="32">
        <f t="shared" si="11"/>
        <v>1</v>
      </c>
      <c r="P41" s="32" t="str">
        <f t="shared" ca="1" si="12"/>
        <v>Y</v>
      </c>
      <c r="Q41" s="34" t="s">
        <v>26</v>
      </c>
      <c r="R41" s="35">
        <f t="shared" si="13"/>
        <v>0</v>
      </c>
      <c r="S41" s="36">
        <f t="shared" si="14"/>
        <v>256.25599999999997</v>
      </c>
      <c r="T41" s="36">
        <f t="shared" si="15"/>
        <v>256.25599999999997</v>
      </c>
      <c r="U41" s="35">
        <f t="shared" si="16"/>
        <v>0</v>
      </c>
      <c r="V41" s="35">
        <f t="shared" si="17"/>
        <v>256.25599999999997</v>
      </c>
      <c r="W41" s="29">
        <v>256</v>
      </c>
      <c r="X41" s="29"/>
      <c r="Y41" s="29"/>
      <c r="Z41" s="29"/>
      <c r="AA41" s="29"/>
      <c r="AB41" s="29"/>
      <c r="AH41" s="2"/>
      <c r="AI41" s="2"/>
      <c r="AL41" s="40"/>
      <c r="AM41" s="40"/>
      <c r="AN41" s="40"/>
      <c r="AO41" s="59"/>
      <c r="AP41" s="59"/>
      <c r="AQ41" s="59"/>
      <c r="AR41" s="52"/>
      <c r="AT41" s="1"/>
    </row>
    <row r="42" spans="1:46" s="26" customFormat="1" ht="15" x14ac:dyDescent="0.25">
      <c r="A42" s="1">
        <v>10</v>
      </c>
      <c r="B42" s="1">
        <v>10</v>
      </c>
      <c r="C42" s="62" t="s">
        <v>147</v>
      </c>
      <c r="D42" s="29" t="s">
        <v>30</v>
      </c>
      <c r="E42" s="29">
        <v>245</v>
      </c>
      <c r="F42" s="29"/>
      <c r="G42" s="29"/>
      <c r="H42" s="29"/>
      <c r="I42" s="29"/>
      <c r="J42" s="29"/>
      <c r="K42" s="32">
        <f t="shared" si="9"/>
        <v>245</v>
      </c>
      <c r="L42" s="32" t="s">
        <v>719</v>
      </c>
      <c r="M42" s="32"/>
      <c r="N42" s="33">
        <f t="shared" si="10"/>
        <v>245.00360000000001</v>
      </c>
      <c r="O42" s="32">
        <f t="shared" si="11"/>
        <v>1</v>
      </c>
      <c r="P42" s="32" t="str">
        <f t="shared" ca="1" si="12"/>
        <v>Y</v>
      </c>
      <c r="Q42" s="34" t="s">
        <v>26</v>
      </c>
      <c r="R42" s="35">
        <f t="shared" si="13"/>
        <v>0</v>
      </c>
      <c r="S42" s="36">
        <f t="shared" si="14"/>
        <v>245.24499999999998</v>
      </c>
      <c r="T42" s="36">
        <f t="shared" si="15"/>
        <v>245.245</v>
      </c>
      <c r="U42" s="35">
        <f t="shared" si="16"/>
        <v>0</v>
      </c>
      <c r="V42" s="35">
        <f t="shared" si="17"/>
        <v>245.245</v>
      </c>
      <c r="W42" s="29">
        <v>245</v>
      </c>
      <c r="X42" s="29"/>
      <c r="Y42" s="29"/>
      <c r="Z42" s="29"/>
      <c r="AA42" s="29"/>
      <c r="AB42" s="29"/>
      <c r="AH42" s="2"/>
      <c r="AI42" s="2"/>
      <c r="AL42" s="40"/>
      <c r="AM42" s="40"/>
      <c r="AN42" s="40"/>
      <c r="AO42" s="59"/>
      <c r="AP42" s="59"/>
      <c r="AQ42" s="59"/>
      <c r="AR42" s="52"/>
      <c r="AT42" s="1"/>
    </row>
    <row r="43" spans="1:46" s="26" customFormat="1" ht="15" x14ac:dyDescent="0.25">
      <c r="A43" s="1">
        <v>11</v>
      </c>
      <c r="B43" s="1">
        <v>11</v>
      </c>
      <c r="C43" s="62" t="s">
        <v>165</v>
      </c>
      <c r="D43" s="29" t="s">
        <v>167</v>
      </c>
      <c r="E43" s="29">
        <v>238</v>
      </c>
      <c r="F43" s="29"/>
      <c r="G43" s="29"/>
      <c r="H43" s="29"/>
      <c r="I43" s="29"/>
      <c r="J43" s="29"/>
      <c r="K43" s="32">
        <f t="shared" si="9"/>
        <v>238</v>
      </c>
      <c r="L43" s="32" t="s">
        <v>719</v>
      </c>
      <c r="M43" s="32"/>
      <c r="N43" s="33">
        <f t="shared" si="10"/>
        <v>238.00370000000001</v>
      </c>
      <c r="O43" s="32">
        <f t="shared" si="11"/>
        <v>1</v>
      </c>
      <c r="P43" s="32" t="str">
        <f t="shared" ca="1" si="12"/>
        <v>Y</v>
      </c>
      <c r="Q43" s="34" t="s">
        <v>26</v>
      </c>
      <c r="R43" s="35">
        <f t="shared" si="13"/>
        <v>0</v>
      </c>
      <c r="S43" s="36">
        <f t="shared" si="14"/>
        <v>238.23799999999997</v>
      </c>
      <c r="T43" s="36">
        <f t="shared" si="15"/>
        <v>238.238</v>
      </c>
      <c r="U43" s="35">
        <f t="shared" si="16"/>
        <v>0</v>
      </c>
      <c r="V43" s="35">
        <f t="shared" si="17"/>
        <v>238.238</v>
      </c>
      <c r="W43" s="29">
        <v>238</v>
      </c>
      <c r="X43" s="29"/>
      <c r="Y43" s="29"/>
      <c r="Z43" s="29"/>
      <c r="AA43" s="29"/>
      <c r="AB43" s="29"/>
      <c r="AH43" s="2"/>
      <c r="AI43" s="2"/>
      <c r="AL43" s="40"/>
      <c r="AM43" s="40"/>
      <c r="AN43" s="40"/>
      <c r="AO43" s="59"/>
      <c r="AP43" s="59"/>
      <c r="AQ43" s="59"/>
      <c r="AR43" s="52"/>
      <c r="AT43" s="1"/>
    </row>
    <row r="44" spans="1:46" s="26" customFormat="1" ht="15" x14ac:dyDescent="0.25">
      <c r="A44" s="1">
        <v>12</v>
      </c>
      <c r="B44" s="1">
        <v>12</v>
      </c>
      <c r="C44" s="62" t="s">
        <v>189</v>
      </c>
      <c r="D44" s="29" t="s">
        <v>54</v>
      </c>
      <c r="E44" s="29">
        <v>229</v>
      </c>
      <c r="F44" s="29"/>
      <c r="G44" s="29"/>
      <c r="H44" s="29"/>
      <c r="I44" s="29"/>
      <c r="J44" s="29"/>
      <c r="K44" s="32">
        <f t="shared" si="9"/>
        <v>229</v>
      </c>
      <c r="L44" s="32" t="s">
        <v>719</v>
      </c>
      <c r="M44" s="32"/>
      <c r="N44" s="33">
        <f t="shared" si="10"/>
        <v>229.00380000000001</v>
      </c>
      <c r="O44" s="32">
        <f t="shared" si="11"/>
        <v>1</v>
      </c>
      <c r="P44" s="32" t="str">
        <f t="shared" ca="1" si="12"/>
        <v>Y</v>
      </c>
      <c r="Q44" s="34" t="s">
        <v>26</v>
      </c>
      <c r="R44" s="35">
        <f t="shared" si="13"/>
        <v>0</v>
      </c>
      <c r="S44" s="36">
        <f t="shared" si="14"/>
        <v>229.22899999999998</v>
      </c>
      <c r="T44" s="36">
        <f t="shared" si="15"/>
        <v>229.22900000000001</v>
      </c>
      <c r="U44" s="35">
        <f t="shared" si="16"/>
        <v>0</v>
      </c>
      <c r="V44" s="35">
        <f t="shared" si="17"/>
        <v>229.22900000000001</v>
      </c>
      <c r="W44" s="29">
        <v>229</v>
      </c>
      <c r="X44" s="29"/>
      <c r="Y44" s="29"/>
      <c r="Z44" s="29"/>
      <c r="AA44" s="29"/>
      <c r="AB44" s="29"/>
      <c r="AH44" s="2"/>
      <c r="AI44" s="2"/>
      <c r="AL44" s="40"/>
      <c r="AM44" s="40"/>
      <c r="AN44" s="40"/>
      <c r="AO44" s="59"/>
      <c r="AP44" s="59"/>
      <c r="AQ44" s="59"/>
      <c r="AR44" s="52"/>
      <c r="AT44" s="1"/>
    </row>
    <row r="45" spans="1:46" s="26" customFormat="1" ht="15" x14ac:dyDescent="0.25">
      <c r="A45" s="1">
        <v>13</v>
      </c>
      <c r="B45" s="1">
        <v>13</v>
      </c>
      <c r="C45" s="62" t="s">
        <v>194</v>
      </c>
      <c r="D45" s="29" t="s">
        <v>30</v>
      </c>
      <c r="E45" s="29">
        <v>226</v>
      </c>
      <c r="F45" s="29"/>
      <c r="G45" s="29"/>
      <c r="H45" s="29"/>
      <c r="I45" s="29"/>
      <c r="J45" s="29"/>
      <c r="K45" s="32">
        <f t="shared" si="9"/>
        <v>226</v>
      </c>
      <c r="L45" s="32" t="s">
        <v>719</v>
      </c>
      <c r="M45" s="32"/>
      <c r="N45" s="33">
        <f t="shared" si="10"/>
        <v>226.00389999999999</v>
      </c>
      <c r="O45" s="32">
        <f t="shared" si="11"/>
        <v>1</v>
      </c>
      <c r="P45" s="32" t="str">
        <f t="shared" ca="1" si="12"/>
        <v>Y</v>
      </c>
      <c r="Q45" s="34" t="s">
        <v>26</v>
      </c>
      <c r="R45" s="35">
        <f t="shared" si="13"/>
        <v>0</v>
      </c>
      <c r="S45" s="36">
        <f t="shared" si="14"/>
        <v>226.22599999999997</v>
      </c>
      <c r="T45" s="36">
        <f t="shared" si="15"/>
        <v>226.226</v>
      </c>
      <c r="U45" s="35">
        <f t="shared" si="16"/>
        <v>0</v>
      </c>
      <c r="V45" s="35">
        <f t="shared" si="17"/>
        <v>226.226</v>
      </c>
      <c r="W45" s="29">
        <v>226</v>
      </c>
      <c r="X45" s="29"/>
      <c r="Y45" s="29"/>
      <c r="Z45" s="29"/>
      <c r="AA45" s="29"/>
      <c r="AB45" s="29"/>
      <c r="AH45" s="2"/>
      <c r="AI45" s="2"/>
      <c r="AL45" s="40"/>
      <c r="AM45" s="40"/>
      <c r="AN45" s="40"/>
      <c r="AO45" s="59"/>
      <c r="AP45" s="59"/>
      <c r="AQ45" s="59"/>
      <c r="AR45" s="52"/>
      <c r="AT45" s="1"/>
    </row>
    <row r="46" spans="1:46" s="26" customFormat="1" ht="15" x14ac:dyDescent="0.25">
      <c r="A46" s="1">
        <v>14</v>
      </c>
      <c r="B46" s="1">
        <v>14</v>
      </c>
      <c r="C46" s="62" t="s">
        <v>201</v>
      </c>
      <c r="D46" s="29" t="s">
        <v>167</v>
      </c>
      <c r="E46" s="29">
        <v>223</v>
      </c>
      <c r="F46" s="29"/>
      <c r="G46" s="29"/>
      <c r="H46" s="29"/>
      <c r="I46" s="29"/>
      <c r="J46" s="29"/>
      <c r="K46" s="32">
        <f t="shared" si="9"/>
        <v>223</v>
      </c>
      <c r="L46" s="32" t="s">
        <v>719</v>
      </c>
      <c r="M46" s="32"/>
      <c r="N46" s="33">
        <f t="shared" si="10"/>
        <v>223.00399999999999</v>
      </c>
      <c r="O46" s="32">
        <f t="shared" si="11"/>
        <v>1</v>
      </c>
      <c r="P46" s="32" t="str">
        <f t="shared" ca="1" si="12"/>
        <v>Y</v>
      </c>
      <c r="Q46" s="34" t="s">
        <v>26</v>
      </c>
      <c r="R46" s="35">
        <f t="shared" si="13"/>
        <v>0</v>
      </c>
      <c r="S46" s="36">
        <f t="shared" si="14"/>
        <v>223.22299999999998</v>
      </c>
      <c r="T46" s="36">
        <f t="shared" si="15"/>
        <v>223.22300000000001</v>
      </c>
      <c r="U46" s="35">
        <f t="shared" si="16"/>
        <v>0</v>
      </c>
      <c r="V46" s="35">
        <f t="shared" si="17"/>
        <v>223.22300000000001</v>
      </c>
      <c r="W46" s="29">
        <v>223</v>
      </c>
      <c r="X46" s="29"/>
      <c r="Y46" s="29"/>
      <c r="Z46" s="29"/>
      <c r="AA46" s="29"/>
      <c r="AB46" s="29"/>
      <c r="AH46" s="2"/>
      <c r="AI46" s="2"/>
      <c r="AL46" s="40"/>
      <c r="AM46" s="40"/>
      <c r="AN46" s="40"/>
      <c r="AO46" s="59"/>
      <c r="AP46" s="59"/>
      <c r="AQ46" s="59"/>
      <c r="AR46" s="52"/>
      <c r="AT46" s="1"/>
    </row>
    <row r="47" spans="1:46" s="26" customFormat="1" ht="15" x14ac:dyDescent="0.25">
      <c r="A47" s="1">
        <v>15</v>
      </c>
      <c r="B47" s="1">
        <v>15</v>
      </c>
      <c r="C47" s="62" t="s">
        <v>253</v>
      </c>
      <c r="D47" s="29" t="s">
        <v>54</v>
      </c>
      <c r="E47" s="29">
        <v>191</v>
      </c>
      <c r="F47" s="29"/>
      <c r="G47" s="29"/>
      <c r="H47" s="29"/>
      <c r="I47" s="29"/>
      <c r="J47" s="29"/>
      <c r="K47" s="32">
        <f t="shared" si="9"/>
        <v>191</v>
      </c>
      <c r="L47" s="32" t="s">
        <v>719</v>
      </c>
      <c r="M47" s="32"/>
      <c r="N47" s="33">
        <f t="shared" si="10"/>
        <v>191.00409999999999</v>
      </c>
      <c r="O47" s="32">
        <f t="shared" si="11"/>
        <v>1</v>
      </c>
      <c r="P47" s="32" t="str">
        <f t="shared" ca="1" si="12"/>
        <v>Y</v>
      </c>
      <c r="Q47" s="34" t="s">
        <v>26</v>
      </c>
      <c r="R47" s="35">
        <f t="shared" si="13"/>
        <v>0</v>
      </c>
      <c r="S47" s="36">
        <f t="shared" si="14"/>
        <v>191.19099999999997</v>
      </c>
      <c r="T47" s="36">
        <f t="shared" si="15"/>
        <v>191.191</v>
      </c>
      <c r="U47" s="35">
        <f t="shared" si="16"/>
        <v>0</v>
      </c>
      <c r="V47" s="35">
        <f t="shared" si="17"/>
        <v>191.191</v>
      </c>
      <c r="W47" s="29">
        <v>191</v>
      </c>
      <c r="X47" s="29"/>
      <c r="Y47" s="29"/>
      <c r="Z47" s="29"/>
      <c r="AA47" s="29"/>
      <c r="AB47" s="29"/>
      <c r="AH47" s="2"/>
      <c r="AI47" s="2"/>
      <c r="AL47" s="40"/>
      <c r="AM47" s="40"/>
      <c r="AN47" s="40"/>
      <c r="AO47" s="59"/>
      <c r="AP47" s="59"/>
      <c r="AQ47" s="59"/>
      <c r="AR47" s="52"/>
      <c r="AT47" s="1"/>
    </row>
    <row r="48" spans="1:46" s="26" customFormat="1" ht="15" x14ac:dyDescent="0.25">
      <c r="A48" s="1">
        <v>16</v>
      </c>
      <c r="B48" s="1">
        <v>16</v>
      </c>
      <c r="C48" s="62" t="s">
        <v>271</v>
      </c>
      <c r="D48" s="29" t="s">
        <v>25</v>
      </c>
      <c r="E48" s="29">
        <v>184</v>
      </c>
      <c r="F48" s="29"/>
      <c r="G48" s="29"/>
      <c r="H48" s="29"/>
      <c r="I48" s="29"/>
      <c r="J48" s="29"/>
      <c r="K48" s="32">
        <f t="shared" si="9"/>
        <v>184</v>
      </c>
      <c r="L48" s="32" t="s">
        <v>719</v>
      </c>
      <c r="M48" s="32"/>
      <c r="N48" s="33">
        <f t="shared" si="10"/>
        <v>184.0042</v>
      </c>
      <c r="O48" s="32">
        <f t="shared" si="11"/>
        <v>1</v>
      </c>
      <c r="P48" s="32" t="str">
        <f t="shared" ca="1" si="12"/>
        <v>Y</v>
      </c>
      <c r="Q48" s="34" t="s">
        <v>26</v>
      </c>
      <c r="R48" s="35">
        <f t="shared" si="13"/>
        <v>0</v>
      </c>
      <c r="S48" s="36">
        <f t="shared" si="14"/>
        <v>184.18399999999997</v>
      </c>
      <c r="T48" s="36">
        <f t="shared" si="15"/>
        <v>184.184</v>
      </c>
      <c r="U48" s="35">
        <f t="shared" si="16"/>
        <v>0</v>
      </c>
      <c r="V48" s="35">
        <f t="shared" si="17"/>
        <v>184.184</v>
      </c>
      <c r="W48" s="29">
        <v>184</v>
      </c>
      <c r="X48" s="29"/>
      <c r="Y48" s="29"/>
      <c r="Z48" s="29"/>
      <c r="AA48" s="29"/>
      <c r="AB48" s="29"/>
      <c r="AH48" s="2"/>
      <c r="AI48" s="2"/>
      <c r="AL48" s="40"/>
      <c r="AM48" s="40"/>
      <c r="AN48" s="40"/>
      <c r="AO48" s="59"/>
      <c r="AP48" s="59"/>
      <c r="AQ48" s="59"/>
      <c r="AR48" s="52"/>
      <c r="AT48" s="1"/>
    </row>
    <row r="49" spans="1:46" s="26" customFormat="1" ht="15" x14ac:dyDescent="0.25">
      <c r="A49" s="1">
        <v>17</v>
      </c>
      <c r="B49" s="1">
        <v>17</v>
      </c>
      <c r="C49" s="62" t="s">
        <v>290</v>
      </c>
      <c r="D49" s="29" t="s">
        <v>74</v>
      </c>
      <c r="E49" s="29">
        <v>174</v>
      </c>
      <c r="F49" s="29"/>
      <c r="G49" s="29"/>
      <c r="H49" s="29"/>
      <c r="I49" s="29"/>
      <c r="J49" s="29"/>
      <c r="K49" s="32">
        <f t="shared" si="9"/>
        <v>174</v>
      </c>
      <c r="L49" s="32" t="s">
        <v>719</v>
      </c>
      <c r="M49" s="32"/>
      <c r="N49" s="33">
        <f t="shared" si="10"/>
        <v>174.0043</v>
      </c>
      <c r="O49" s="32">
        <f t="shared" si="11"/>
        <v>1</v>
      </c>
      <c r="P49" s="32" t="str">
        <f t="shared" ca="1" si="12"/>
        <v>Y</v>
      </c>
      <c r="Q49" s="34" t="s">
        <v>26</v>
      </c>
      <c r="R49" s="35">
        <f t="shared" si="13"/>
        <v>0</v>
      </c>
      <c r="S49" s="36">
        <f t="shared" si="14"/>
        <v>174.17399999999998</v>
      </c>
      <c r="T49" s="36">
        <f t="shared" si="15"/>
        <v>174.17400000000001</v>
      </c>
      <c r="U49" s="35">
        <f t="shared" si="16"/>
        <v>0</v>
      </c>
      <c r="V49" s="35">
        <f t="shared" si="17"/>
        <v>174.17400000000001</v>
      </c>
      <c r="W49" s="29">
        <v>174</v>
      </c>
      <c r="X49" s="29"/>
      <c r="Y49" s="29"/>
      <c r="Z49" s="29"/>
      <c r="AA49" s="29"/>
      <c r="AB49" s="29"/>
      <c r="AH49" s="2"/>
      <c r="AI49" s="2"/>
      <c r="AL49" s="40"/>
      <c r="AM49" s="40"/>
      <c r="AN49" s="40"/>
      <c r="AO49" s="59"/>
      <c r="AP49" s="59"/>
      <c r="AQ49" s="59"/>
      <c r="AR49" s="52"/>
      <c r="AT49" s="1"/>
    </row>
    <row r="50" spans="1:46" s="26" customFormat="1" ht="15" x14ac:dyDescent="0.25">
      <c r="A50" s="1">
        <v>18</v>
      </c>
      <c r="B50" s="1">
        <v>18</v>
      </c>
      <c r="C50" s="62" t="s">
        <v>291</v>
      </c>
      <c r="D50" s="29" t="s">
        <v>30</v>
      </c>
      <c r="E50" s="29">
        <v>173</v>
      </c>
      <c r="F50" s="29"/>
      <c r="G50" s="29"/>
      <c r="H50" s="29"/>
      <c r="I50" s="29"/>
      <c r="J50" s="29"/>
      <c r="K50" s="32">
        <f t="shared" si="9"/>
        <v>173</v>
      </c>
      <c r="L50" s="32" t="s">
        <v>719</v>
      </c>
      <c r="M50" s="32"/>
      <c r="N50" s="33">
        <f t="shared" si="10"/>
        <v>173.0044</v>
      </c>
      <c r="O50" s="32">
        <f t="shared" si="11"/>
        <v>1</v>
      </c>
      <c r="P50" s="32" t="str">
        <f t="shared" ca="1" si="12"/>
        <v>Y</v>
      </c>
      <c r="Q50" s="34" t="s">
        <v>26</v>
      </c>
      <c r="R50" s="35">
        <f t="shared" si="13"/>
        <v>0</v>
      </c>
      <c r="S50" s="36">
        <f t="shared" si="14"/>
        <v>173.17299999999997</v>
      </c>
      <c r="T50" s="36">
        <f t="shared" si="15"/>
        <v>173.173</v>
      </c>
      <c r="U50" s="35">
        <f t="shared" si="16"/>
        <v>0</v>
      </c>
      <c r="V50" s="35">
        <f t="shared" si="17"/>
        <v>173.173</v>
      </c>
      <c r="W50" s="29">
        <v>173</v>
      </c>
      <c r="X50" s="29"/>
      <c r="Y50" s="29"/>
      <c r="Z50" s="29"/>
      <c r="AA50" s="29"/>
      <c r="AB50" s="29"/>
      <c r="AH50" s="2"/>
      <c r="AI50" s="2"/>
      <c r="AL50" s="40"/>
      <c r="AM50" s="40"/>
      <c r="AN50" s="40"/>
      <c r="AO50" s="59"/>
      <c r="AP50" s="59"/>
      <c r="AQ50" s="59"/>
      <c r="AR50" s="52"/>
      <c r="AT50" s="1"/>
    </row>
    <row r="51" spans="1:46" s="26" customFormat="1" ht="15" x14ac:dyDescent="0.25">
      <c r="A51" s="1">
        <v>19</v>
      </c>
      <c r="B51" s="1">
        <v>19</v>
      </c>
      <c r="C51" s="62" t="s">
        <v>308</v>
      </c>
      <c r="D51" s="29" t="s">
        <v>54</v>
      </c>
      <c r="E51" s="29">
        <v>163</v>
      </c>
      <c r="F51" s="29"/>
      <c r="G51" s="29"/>
      <c r="H51" s="29"/>
      <c r="I51" s="29"/>
      <c r="J51" s="29"/>
      <c r="K51" s="32">
        <f t="shared" si="9"/>
        <v>163</v>
      </c>
      <c r="L51" s="32" t="s">
        <v>719</v>
      </c>
      <c r="M51" s="32"/>
      <c r="N51" s="33">
        <f t="shared" si="10"/>
        <v>163.00450000000001</v>
      </c>
      <c r="O51" s="32">
        <f t="shared" si="11"/>
        <v>1</v>
      </c>
      <c r="P51" s="32" t="str">
        <f t="shared" ca="1" si="12"/>
        <v>Y</v>
      </c>
      <c r="Q51" s="34" t="s">
        <v>26</v>
      </c>
      <c r="R51" s="35">
        <f t="shared" si="13"/>
        <v>0</v>
      </c>
      <c r="S51" s="36">
        <f t="shared" si="14"/>
        <v>163.16299999999998</v>
      </c>
      <c r="T51" s="36">
        <f t="shared" si="15"/>
        <v>163.16300000000001</v>
      </c>
      <c r="U51" s="35">
        <f t="shared" si="16"/>
        <v>0</v>
      </c>
      <c r="V51" s="35">
        <f t="shared" si="17"/>
        <v>163.16300000000001</v>
      </c>
      <c r="W51" s="29">
        <v>163</v>
      </c>
      <c r="X51" s="29"/>
      <c r="Y51" s="29"/>
      <c r="Z51" s="29"/>
      <c r="AA51" s="29"/>
      <c r="AB51" s="29"/>
      <c r="AH51" s="2"/>
      <c r="AI51" s="2"/>
      <c r="AL51" s="40"/>
      <c r="AM51" s="40"/>
      <c r="AN51" s="40"/>
      <c r="AO51" s="59"/>
      <c r="AP51" s="59"/>
      <c r="AQ51" s="59"/>
      <c r="AR51" s="52"/>
      <c r="AT51" s="1"/>
    </row>
    <row r="52" spans="1:46" s="26" customFormat="1" ht="3" customHeight="1" x14ac:dyDescent="0.2">
      <c r="A52" s="1"/>
      <c r="B52" s="1"/>
      <c r="C52" s="1"/>
      <c r="D52" s="29"/>
      <c r="E52" s="29"/>
      <c r="F52" s="29"/>
      <c r="G52" s="29"/>
      <c r="H52" s="29"/>
      <c r="I52" s="29"/>
      <c r="J52" s="29"/>
      <c r="K52" s="32"/>
      <c r="L52" s="27"/>
      <c r="M52" s="27"/>
      <c r="N52" s="32"/>
      <c r="O52" s="27"/>
      <c r="P52" s="27"/>
      <c r="R52" s="60"/>
      <c r="S52" s="60"/>
      <c r="T52" s="60"/>
      <c r="U52" s="60"/>
      <c r="V52" s="35"/>
      <c r="W52" s="29"/>
      <c r="X52" s="29"/>
      <c r="Y52" s="54"/>
      <c r="Z52" s="54"/>
      <c r="AA52" s="54"/>
      <c r="AB52" s="54"/>
      <c r="AH52" s="2"/>
      <c r="AI52" s="2"/>
      <c r="AL52" s="40"/>
      <c r="AM52" s="40"/>
      <c r="AN52" s="40"/>
      <c r="AO52" s="40"/>
      <c r="AP52" s="40"/>
      <c r="AQ52" s="40"/>
      <c r="AR52" s="52"/>
      <c r="AT52" s="1"/>
    </row>
    <row r="53" spans="1:46" s="26" customFormat="1" x14ac:dyDescent="0.2">
      <c r="A53" s="1"/>
      <c r="B53" s="1"/>
      <c r="C53" s="1"/>
      <c r="D53" s="29"/>
      <c r="E53" s="29"/>
      <c r="F53" s="29"/>
      <c r="G53" s="29"/>
      <c r="H53" s="29"/>
      <c r="I53" s="29"/>
      <c r="J53" s="29"/>
      <c r="K53" s="32"/>
      <c r="L53" s="27"/>
      <c r="M53" s="27"/>
      <c r="N53" s="32"/>
      <c r="O53" s="27"/>
      <c r="P53" s="27"/>
      <c r="R53" s="60"/>
      <c r="S53" s="60"/>
      <c r="T53" s="60"/>
      <c r="U53" s="60"/>
      <c r="V53" s="35"/>
      <c r="W53" s="29"/>
      <c r="X53" s="29"/>
      <c r="Y53" s="54"/>
      <c r="Z53" s="54"/>
      <c r="AA53" s="54"/>
      <c r="AB53" s="54"/>
      <c r="AH53" s="2"/>
      <c r="AI53" s="2"/>
      <c r="AL53" s="40"/>
      <c r="AM53" s="40"/>
      <c r="AN53" s="40"/>
      <c r="AO53" s="40"/>
      <c r="AP53" s="40"/>
      <c r="AQ53" s="40"/>
      <c r="AR53" s="52"/>
      <c r="AT53" s="1"/>
    </row>
    <row r="54" spans="1:46" s="26" customFormat="1" ht="15" x14ac:dyDescent="0.25">
      <c r="A54" s="1"/>
      <c r="B54" s="1"/>
      <c r="C54" s="61" t="s">
        <v>21</v>
      </c>
      <c r="D54" s="29"/>
      <c r="E54" s="29"/>
      <c r="F54" s="29"/>
      <c r="G54" s="29"/>
      <c r="H54" s="29"/>
      <c r="I54" s="29"/>
      <c r="J54" s="29"/>
      <c r="K54" s="32"/>
      <c r="L54" s="27"/>
      <c r="M54" s="27"/>
      <c r="N54" s="32"/>
      <c r="O54" s="27"/>
      <c r="P54" s="27"/>
      <c r="Q54" s="54" t="str">
        <f>C54</f>
        <v>M40</v>
      </c>
      <c r="R54" s="60"/>
      <c r="S54" s="60"/>
      <c r="T54" s="60"/>
      <c r="U54" s="60"/>
      <c r="V54" s="35"/>
      <c r="W54" s="29"/>
      <c r="X54" s="29"/>
      <c r="Y54" s="54"/>
      <c r="Z54" s="54"/>
      <c r="AA54" s="54"/>
      <c r="AB54" s="54"/>
      <c r="AH54" s="2"/>
      <c r="AI54" s="2"/>
      <c r="AL54" s="40"/>
      <c r="AM54" s="40"/>
      <c r="AN54" s="40"/>
      <c r="AO54" s="38">
        <v>1171</v>
      </c>
      <c r="AP54" s="38">
        <v>1154</v>
      </c>
      <c r="AQ54" s="38">
        <v>1146</v>
      </c>
      <c r="AR54" s="52"/>
      <c r="AT54" s="1"/>
    </row>
    <row r="55" spans="1:46" s="26" customFormat="1" ht="15" x14ac:dyDescent="0.25">
      <c r="A55" s="1">
        <v>1</v>
      </c>
      <c r="B55" s="1">
        <v>1</v>
      </c>
      <c r="C55" s="62" t="s">
        <v>17</v>
      </c>
      <c r="D55" s="29" t="s">
        <v>19</v>
      </c>
      <c r="E55" s="29">
        <v>300</v>
      </c>
      <c r="F55" s="29"/>
      <c r="G55" s="29"/>
      <c r="H55" s="29"/>
      <c r="I55" s="29"/>
      <c r="J55" s="29"/>
      <c r="K55" s="32">
        <f t="shared" ref="K55:K79" si="18">IFERROR(LARGE(E55:J55,1),0)+IF($D$5&gt;=2,IFERROR(LARGE(E55:J55,2),0),0)+IF($D$5&gt;=3,IFERROR(LARGE(E55:J55,3),0),0)+IF($D$5&gt;=4,IFERROR(LARGE(E55:J55,4),0),0)+IF($D$5&gt;=5,IFERROR(LARGE(E55:J55,5),0),0)+IF($D$5&gt;=6,IFERROR(LARGE(E55:J55,6),0),0)</f>
        <v>300</v>
      </c>
      <c r="L55" s="32" t="s">
        <v>719</v>
      </c>
      <c r="M55" s="32" t="s">
        <v>22</v>
      </c>
      <c r="N55" s="33">
        <f t="shared" ref="N55:N79" si="19">K55+(ROW(K55)-ROW(K$6))/10000</f>
        <v>300.00490000000002</v>
      </c>
      <c r="O55" s="32">
        <f t="shared" ref="O55:O79" si="20">COUNT(E55:J55)</f>
        <v>1</v>
      </c>
      <c r="P55" s="32" t="str">
        <f t="shared" ref="P55:P79" ca="1" si="21">IF(AND(O55=1,OFFSET(D55,0,P$3)&gt;0),"Y",0)</f>
        <v>Y</v>
      </c>
      <c r="Q55" s="34" t="s">
        <v>21</v>
      </c>
      <c r="R55" s="35">
        <f t="shared" ref="R55:R79" si="22">1-(Q55=Q54)</f>
        <v>0</v>
      </c>
      <c r="S55" s="36">
        <f t="shared" ref="S55:S79" si="23">IFERROR(LARGE(E55:J55,1),0)*1.001+IF($D$5&gt;=2,IFERROR(LARGE(E55:J55,2),0),0)*1.0001+IF($D$5&gt;=3,IFERROR(LARGE(E55:J55,3),0),0)*1.00001+IF($D$5&gt;=4,IFERROR(LARGE(E55:J55,4),0),0)*1.000001+IF($D$5&gt;=5,IFERROR(LARGE(E55:J55,5),0),0)*1.0000001+IF($D$5&gt;=6,IFERROR(LARGE(E55:J55,6),0),0)*1.00000001</f>
        <v>300.29999999999995</v>
      </c>
      <c r="T55" s="36">
        <f t="shared" ref="T55:T79" si="24">K55+W55/1000+IF($D$5&gt;=2,X55/10000,0)+IF($D$5&gt;=3,Y55/100000,0)+IF($D$5&gt;=4,Z55/1000000,0)+IF($D$5&gt;=5,AA55/10000000,0)+IF($D$5&gt;=6,AB55/100000000,0)</f>
        <v>300.3</v>
      </c>
      <c r="U55" s="35">
        <f t="shared" ref="U55:U79" si="25">1-(S55=T55)</f>
        <v>0</v>
      </c>
      <c r="V55" s="35">
        <f t="shared" ref="V55:V79" si="26">K55+W55/1000+X55/10000+Y55/100000+Z55/1000000+AA55/10000000+AB55/100000000</f>
        <v>300.3</v>
      </c>
      <c r="W55" s="29">
        <v>300</v>
      </c>
      <c r="X55" s="29"/>
      <c r="Y55" s="29"/>
      <c r="Z55" s="29"/>
      <c r="AA55" s="29"/>
      <c r="AB55" s="29"/>
      <c r="AH55" s="2"/>
      <c r="AI55" s="2"/>
      <c r="AL55" s="40"/>
      <c r="AM55" s="40"/>
      <c r="AN55" s="40"/>
      <c r="AO55" s="59"/>
      <c r="AP55" s="59"/>
      <c r="AQ55" s="59"/>
      <c r="AR55" s="52"/>
      <c r="AT55" s="1"/>
    </row>
    <row r="56" spans="1:46" s="26" customFormat="1" ht="15" x14ac:dyDescent="0.25">
      <c r="A56" s="1">
        <v>2</v>
      </c>
      <c r="B56" s="1">
        <v>2</v>
      </c>
      <c r="C56" s="62" t="s">
        <v>45</v>
      </c>
      <c r="D56" s="29" t="s">
        <v>19</v>
      </c>
      <c r="E56" s="29">
        <v>293</v>
      </c>
      <c r="F56" s="29"/>
      <c r="G56" s="29"/>
      <c r="H56" s="29"/>
      <c r="I56" s="29"/>
      <c r="J56" s="29"/>
      <c r="K56" s="32">
        <f t="shared" si="18"/>
        <v>293</v>
      </c>
      <c r="L56" s="32" t="s">
        <v>719</v>
      </c>
      <c r="M56" s="32" t="s">
        <v>46</v>
      </c>
      <c r="N56" s="33">
        <f t="shared" si="19"/>
        <v>293.005</v>
      </c>
      <c r="O56" s="32">
        <f t="shared" si="20"/>
        <v>1</v>
      </c>
      <c r="P56" s="32" t="str">
        <f t="shared" ca="1" si="21"/>
        <v>Y</v>
      </c>
      <c r="Q56" s="34" t="s">
        <v>21</v>
      </c>
      <c r="R56" s="35">
        <f t="shared" si="22"/>
        <v>0</v>
      </c>
      <c r="S56" s="36">
        <f t="shared" si="23"/>
        <v>293.29299999999995</v>
      </c>
      <c r="T56" s="36">
        <f t="shared" si="24"/>
        <v>293.29300000000001</v>
      </c>
      <c r="U56" s="35">
        <f t="shared" si="25"/>
        <v>0</v>
      </c>
      <c r="V56" s="35">
        <f t="shared" si="26"/>
        <v>293.29300000000001</v>
      </c>
      <c r="W56" s="29">
        <v>293</v>
      </c>
      <c r="X56" s="29"/>
      <c r="Y56" s="29"/>
      <c r="Z56" s="29"/>
      <c r="AA56" s="29"/>
      <c r="AB56" s="29"/>
      <c r="AH56" s="2"/>
      <c r="AI56" s="2"/>
      <c r="AL56" s="40"/>
      <c r="AM56" s="40"/>
      <c r="AN56" s="40"/>
      <c r="AO56" s="59"/>
      <c r="AP56" s="59"/>
      <c r="AQ56" s="59"/>
      <c r="AR56" s="52"/>
      <c r="AT56" s="1"/>
    </row>
    <row r="57" spans="1:46" s="26" customFormat="1" ht="15" x14ac:dyDescent="0.25">
      <c r="A57" s="1">
        <v>3</v>
      </c>
      <c r="B57" s="1">
        <v>3</v>
      </c>
      <c r="C57" s="62" t="s">
        <v>47</v>
      </c>
      <c r="D57" s="29" t="s">
        <v>30</v>
      </c>
      <c r="E57" s="29">
        <v>292</v>
      </c>
      <c r="F57" s="29"/>
      <c r="G57" s="29"/>
      <c r="H57" s="29"/>
      <c r="I57" s="29"/>
      <c r="J57" s="29"/>
      <c r="K57" s="32">
        <f t="shared" si="18"/>
        <v>292</v>
      </c>
      <c r="L57" s="32" t="s">
        <v>719</v>
      </c>
      <c r="M57" s="32" t="s">
        <v>89</v>
      </c>
      <c r="N57" s="33">
        <f t="shared" si="19"/>
        <v>292.00510000000003</v>
      </c>
      <c r="O57" s="32">
        <f t="shared" si="20"/>
        <v>1</v>
      </c>
      <c r="P57" s="32" t="str">
        <f t="shared" ca="1" si="21"/>
        <v>Y</v>
      </c>
      <c r="Q57" s="34" t="s">
        <v>21</v>
      </c>
      <c r="R57" s="35">
        <f t="shared" si="22"/>
        <v>0</v>
      </c>
      <c r="S57" s="36">
        <f t="shared" si="23"/>
        <v>292.29199999999997</v>
      </c>
      <c r="T57" s="36">
        <f t="shared" si="24"/>
        <v>292.29199999999997</v>
      </c>
      <c r="U57" s="35">
        <f t="shared" si="25"/>
        <v>0</v>
      </c>
      <c r="V57" s="35">
        <f t="shared" si="26"/>
        <v>292.29199999999997</v>
      </c>
      <c r="W57" s="29">
        <v>292</v>
      </c>
      <c r="X57" s="29"/>
      <c r="Y57" s="29"/>
      <c r="Z57" s="29"/>
      <c r="AA57" s="29"/>
      <c r="AB57" s="29"/>
      <c r="AH57" s="2"/>
      <c r="AI57" s="2"/>
      <c r="AL57" s="40"/>
      <c r="AM57" s="40"/>
      <c r="AN57" s="40"/>
      <c r="AO57" s="59"/>
      <c r="AP57" s="59"/>
      <c r="AQ57" s="59"/>
      <c r="AR57" s="52"/>
      <c r="AT57" s="1"/>
    </row>
    <row r="58" spans="1:46" s="26" customFormat="1" ht="15" x14ac:dyDescent="0.25">
      <c r="A58" s="1">
        <v>4</v>
      </c>
      <c r="B58" s="1">
        <v>4</v>
      </c>
      <c r="C58" s="62" t="s">
        <v>55</v>
      </c>
      <c r="D58" s="29" t="s">
        <v>30</v>
      </c>
      <c r="E58" s="29">
        <v>289</v>
      </c>
      <c r="F58" s="29"/>
      <c r="G58" s="29"/>
      <c r="H58" s="29"/>
      <c r="I58" s="29"/>
      <c r="J58" s="29"/>
      <c r="K58" s="32">
        <f t="shared" si="18"/>
        <v>289</v>
      </c>
      <c r="L58" s="32" t="s">
        <v>719</v>
      </c>
      <c r="M58" s="32"/>
      <c r="N58" s="33">
        <f t="shared" si="19"/>
        <v>289.0052</v>
      </c>
      <c r="O58" s="32">
        <f t="shared" si="20"/>
        <v>1</v>
      </c>
      <c r="P58" s="32" t="str">
        <f t="shared" ca="1" si="21"/>
        <v>Y</v>
      </c>
      <c r="Q58" s="34" t="s">
        <v>21</v>
      </c>
      <c r="R58" s="35">
        <f t="shared" si="22"/>
        <v>0</v>
      </c>
      <c r="S58" s="36">
        <f t="shared" si="23"/>
        <v>289.28899999999999</v>
      </c>
      <c r="T58" s="36">
        <f t="shared" si="24"/>
        <v>289.28899999999999</v>
      </c>
      <c r="U58" s="35">
        <f t="shared" si="25"/>
        <v>0</v>
      </c>
      <c r="V58" s="35">
        <f t="shared" si="26"/>
        <v>289.28899999999999</v>
      </c>
      <c r="W58" s="29">
        <v>289</v>
      </c>
      <c r="X58" s="29"/>
      <c r="Y58" s="29"/>
      <c r="Z58" s="29"/>
      <c r="AA58" s="29"/>
      <c r="AB58" s="29"/>
      <c r="AH58" s="2"/>
      <c r="AI58" s="2"/>
      <c r="AL58" s="40"/>
      <c r="AM58" s="40"/>
      <c r="AN58" s="40"/>
      <c r="AO58" s="59"/>
      <c r="AP58" s="59"/>
      <c r="AQ58" s="59"/>
      <c r="AR58" s="52"/>
      <c r="AT58" s="1"/>
    </row>
    <row r="59" spans="1:46" s="26" customFormat="1" ht="15" x14ac:dyDescent="0.25">
      <c r="A59" s="1">
        <v>5</v>
      </c>
      <c r="B59" s="1">
        <v>5</v>
      </c>
      <c r="C59" s="62" t="s">
        <v>72</v>
      </c>
      <c r="D59" s="29" t="s">
        <v>74</v>
      </c>
      <c r="E59" s="29">
        <v>281</v>
      </c>
      <c r="F59" s="29"/>
      <c r="G59" s="29"/>
      <c r="H59" s="29"/>
      <c r="I59" s="29"/>
      <c r="J59" s="29"/>
      <c r="K59" s="32">
        <f t="shared" si="18"/>
        <v>281</v>
      </c>
      <c r="L59" s="32" t="s">
        <v>719</v>
      </c>
      <c r="M59" s="32"/>
      <c r="N59" s="33">
        <f t="shared" si="19"/>
        <v>281.00529999999998</v>
      </c>
      <c r="O59" s="32">
        <f t="shared" si="20"/>
        <v>1</v>
      </c>
      <c r="P59" s="32" t="str">
        <f t="shared" ca="1" si="21"/>
        <v>Y</v>
      </c>
      <c r="Q59" s="34" t="s">
        <v>21</v>
      </c>
      <c r="R59" s="35">
        <f t="shared" si="22"/>
        <v>0</v>
      </c>
      <c r="S59" s="36">
        <f t="shared" si="23"/>
        <v>281.28099999999995</v>
      </c>
      <c r="T59" s="36">
        <f t="shared" si="24"/>
        <v>281.28100000000001</v>
      </c>
      <c r="U59" s="35">
        <f t="shared" si="25"/>
        <v>0</v>
      </c>
      <c r="V59" s="35">
        <f t="shared" si="26"/>
        <v>281.28100000000001</v>
      </c>
      <c r="W59" s="29">
        <v>281</v>
      </c>
      <c r="X59" s="29"/>
      <c r="Y59" s="29"/>
      <c r="Z59" s="29"/>
      <c r="AA59" s="29"/>
      <c r="AB59" s="29"/>
      <c r="AH59" s="2"/>
      <c r="AI59" s="2"/>
      <c r="AL59" s="40"/>
      <c r="AM59" s="40"/>
      <c r="AN59" s="40"/>
      <c r="AO59" s="59"/>
      <c r="AP59" s="59"/>
      <c r="AQ59" s="59"/>
      <c r="AR59" s="52"/>
      <c r="AT59" s="1"/>
    </row>
    <row r="60" spans="1:46" s="26" customFormat="1" ht="15" x14ac:dyDescent="0.25">
      <c r="A60" s="1">
        <v>6</v>
      </c>
      <c r="B60" s="1">
        <v>6</v>
      </c>
      <c r="C60" s="62" t="s">
        <v>100</v>
      </c>
      <c r="D60" s="29" t="s">
        <v>87</v>
      </c>
      <c r="E60" s="29">
        <v>270</v>
      </c>
      <c r="F60" s="29"/>
      <c r="G60" s="29"/>
      <c r="H60" s="29"/>
      <c r="I60" s="29"/>
      <c r="J60" s="29"/>
      <c r="K60" s="32">
        <f t="shared" si="18"/>
        <v>270</v>
      </c>
      <c r="L60" s="32" t="s">
        <v>719</v>
      </c>
      <c r="M60" s="32"/>
      <c r="N60" s="33">
        <f t="shared" si="19"/>
        <v>270.00540000000001</v>
      </c>
      <c r="O60" s="32">
        <f t="shared" si="20"/>
        <v>1</v>
      </c>
      <c r="P60" s="32" t="str">
        <f t="shared" ca="1" si="21"/>
        <v>Y</v>
      </c>
      <c r="Q60" s="34" t="s">
        <v>21</v>
      </c>
      <c r="R60" s="35">
        <f t="shared" si="22"/>
        <v>0</v>
      </c>
      <c r="S60" s="36">
        <f t="shared" si="23"/>
        <v>270.27</v>
      </c>
      <c r="T60" s="36">
        <f t="shared" si="24"/>
        <v>270.27</v>
      </c>
      <c r="U60" s="35">
        <f t="shared" si="25"/>
        <v>0</v>
      </c>
      <c r="V60" s="35">
        <f t="shared" si="26"/>
        <v>270.27</v>
      </c>
      <c r="W60" s="29">
        <v>270</v>
      </c>
      <c r="X60" s="29"/>
      <c r="Y60" s="29"/>
      <c r="Z60" s="29"/>
      <c r="AA60" s="29"/>
      <c r="AB60" s="29"/>
      <c r="AH60" s="2"/>
      <c r="AI60" s="2"/>
      <c r="AL60" s="40"/>
      <c r="AM60" s="40"/>
      <c r="AN60" s="40"/>
      <c r="AO60" s="59"/>
      <c r="AP60" s="59"/>
      <c r="AQ60" s="59"/>
      <c r="AR60" s="52"/>
      <c r="AT60" s="1"/>
    </row>
    <row r="61" spans="1:46" s="26" customFormat="1" ht="15" x14ac:dyDescent="0.25">
      <c r="A61" s="1">
        <v>7</v>
      </c>
      <c r="B61" s="1">
        <v>7</v>
      </c>
      <c r="C61" s="62" t="s">
        <v>104</v>
      </c>
      <c r="D61" s="29" t="s">
        <v>19</v>
      </c>
      <c r="E61" s="29">
        <v>266</v>
      </c>
      <c r="F61" s="29"/>
      <c r="G61" s="29"/>
      <c r="H61" s="29"/>
      <c r="I61" s="29"/>
      <c r="J61" s="29"/>
      <c r="K61" s="32">
        <f t="shared" si="18"/>
        <v>266</v>
      </c>
      <c r="L61" s="32" t="s">
        <v>719</v>
      </c>
      <c r="M61" s="32"/>
      <c r="N61" s="33">
        <f t="shared" si="19"/>
        <v>266.00549999999998</v>
      </c>
      <c r="O61" s="32">
        <f t="shared" si="20"/>
        <v>1</v>
      </c>
      <c r="P61" s="32" t="str">
        <f t="shared" ca="1" si="21"/>
        <v>Y</v>
      </c>
      <c r="Q61" s="34" t="s">
        <v>21</v>
      </c>
      <c r="R61" s="35">
        <f t="shared" si="22"/>
        <v>0</v>
      </c>
      <c r="S61" s="36">
        <f t="shared" si="23"/>
        <v>266.26599999999996</v>
      </c>
      <c r="T61" s="36">
        <f t="shared" si="24"/>
        <v>266.26600000000002</v>
      </c>
      <c r="U61" s="35">
        <f t="shared" si="25"/>
        <v>0</v>
      </c>
      <c r="V61" s="35">
        <f t="shared" si="26"/>
        <v>266.26600000000002</v>
      </c>
      <c r="W61" s="29">
        <v>266</v>
      </c>
      <c r="X61" s="29"/>
      <c r="Y61" s="29"/>
      <c r="Z61" s="29"/>
      <c r="AA61" s="29"/>
      <c r="AB61" s="29"/>
      <c r="AH61" s="2"/>
      <c r="AI61" s="2"/>
      <c r="AL61" s="40"/>
      <c r="AM61" s="40"/>
      <c r="AN61" s="40"/>
      <c r="AO61" s="59"/>
      <c r="AP61" s="59"/>
      <c r="AQ61" s="59"/>
      <c r="AR61" s="52"/>
      <c r="AT61" s="1"/>
    </row>
    <row r="62" spans="1:46" s="26" customFormat="1" ht="15" x14ac:dyDescent="0.25">
      <c r="A62" s="1">
        <v>8</v>
      </c>
      <c r="B62" s="1">
        <v>8</v>
      </c>
      <c r="C62" s="62" t="s">
        <v>109</v>
      </c>
      <c r="D62" s="29" t="s">
        <v>25</v>
      </c>
      <c r="E62" s="29">
        <v>262</v>
      </c>
      <c r="F62" s="29"/>
      <c r="G62" s="29"/>
      <c r="H62" s="29"/>
      <c r="I62" s="29"/>
      <c r="J62" s="29"/>
      <c r="K62" s="32">
        <f t="shared" si="18"/>
        <v>262</v>
      </c>
      <c r="L62" s="32" t="s">
        <v>719</v>
      </c>
      <c r="M62" s="32"/>
      <c r="N62" s="33">
        <f t="shared" si="19"/>
        <v>262.00560000000002</v>
      </c>
      <c r="O62" s="32">
        <f t="shared" si="20"/>
        <v>1</v>
      </c>
      <c r="P62" s="32" t="str">
        <f t="shared" ca="1" si="21"/>
        <v>Y</v>
      </c>
      <c r="Q62" s="34" t="s">
        <v>21</v>
      </c>
      <c r="R62" s="35">
        <f t="shared" si="22"/>
        <v>0</v>
      </c>
      <c r="S62" s="36">
        <f t="shared" si="23"/>
        <v>262.26199999999994</v>
      </c>
      <c r="T62" s="36">
        <f t="shared" si="24"/>
        <v>262.262</v>
      </c>
      <c r="U62" s="35">
        <f t="shared" si="25"/>
        <v>0</v>
      </c>
      <c r="V62" s="35">
        <f t="shared" si="26"/>
        <v>262.262</v>
      </c>
      <c r="W62" s="29">
        <v>262</v>
      </c>
      <c r="X62" s="29"/>
      <c r="Y62" s="29"/>
      <c r="Z62" s="29"/>
      <c r="AA62" s="29"/>
      <c r="AB62" s="29"/>
      <c r="AH62" s="2"/>
      <c r="AI62" s="2"/>
      <c r="AL62" s="40"/>
      <c r="AM62" s="40"/>
      <c r="AN62" s="40"/>
      <c r="AO62" s="59"/>
      <c r="AP62" s="59"/>
      <c r="AQ62" s="59"/>
      <c r="AR62" s="52"/>
      <c r="AT62" s="1"/>
    </row>
    <row r="63" spans="1:46" s="26" customFormat="1" ht="15" x14ac:dyDescent="0.25">
      <c r="A63" s="1">
        <v>9</v>
      </c>
      <c r="B63" s="1">
        <v>9</v>
      </c>
      <c r="C63" s="62" t="s">
        <v>115</v>
      </c>
      <c r="D63" s="29" t="s">
        <v>54</v>
      </c>
      <c r="E63" s="29">
        <v>258</v>
      </c>
      <c r="F63" s="29"/>
      <c r="G63" s="29"/>
      <c r="H63" s="29"/>
      <c r="I63" s="29"/>
      <c r="J63" s="29"/>
      <c r="K63" s="32">
        <f t="shared" si="18"/>
        <v>258</v>
      </c>
      <c r="L63" s="32" t="s">
        <v>719</v>
      </c>
      <c r="M63" s="32"/>
      <c r="N63" s="33">
        <f t="shared" si="19"/>
        <v>258.00569999999999</v>
      </c>
      <c r="O63" s="32">
        <f t="shared" si="20"/>
        <v>1</v>
      </c>
      <c r="P63" s="32" t="str">
        <f t="shared" ca="1" si="21"/>
        <v>Y</v>
      </c>
      <c r="Q63" s="34" t="s">
        <v>21</v>
      </c>
      <c r="R63" s="35">
        <f t="shared" si="22"/>
        <v>0</v>
      </c>
      <c r="S63" s="36">
        <f t="shared" si="23"/>
        <v>258.25799999999998</v>
      </c>
      <c r="T63" s="36">
        <f t="shared" si="24"/>
        <v>258.25799999999998</v>
      </c>
      <c r="U63" s="35">
        <f t="shared" si="25"/>
        <v>0</v>
      </c>
      <c r="V63" s="35">
        <f t="shared" si="26"/>
        <v>258.25799999999998</v>
      </c>
      <c r="W63" s="29">
        <v>258</v>
      </c>
      <c r="X63" s="29"/>
      <c r="Y63" s="29"/>
      <c r="Z63" s="29"/>
      <c r="AA63" s="29"/>
      <c r="AB63" s="29"/>
      <c r="AH63" s="2"/>
      <c r="AI63" s="2"/>
      <c r="AL63" s="40"/>
      <c r="AM63" s="40"/>
      <c r="AN63" s="40"/>
      <c r="AO63" s="59"/>
      <c r="AP63" s="59"/>
      <c r="AQ63" s="59"/>
      <c r="AR63" s="52"/>
      <c r="AT63" s="1"/>
    </row>
    <row r="64" spans="1:46" s="26" customFormat="1" ht="15" x14ac:dyDescent="0.25">
      <c r="A64" s="1">
        <v>10</v>
      </c>
      <c r="B64" s="1">
        <v>10</v>
      </c>
      <c r="C64" s="62" t="s">
        <v>122</v>
      </c>
      <c r="D64" s="29" t="s">
        <v>19</v>
      </c>
      <c r="E64" s="29">
        <v>254</v>
      </c>
      <c r="F64" s="29"/>
      <c r="G64" s="29"/>
      <c r="H64" s="29"/>
      <c r="I64" s="29"/>
      <c r="J64" s="29"/>
      <c r="K64" s="32">
        <f t="shared" si="18"/>
        <v>254</v>
      </c>
      <c r="L64" s="32" t="s">
        <v>719</v>
      </c>
      <c r="M64" s="32"/>
      <c r="N64" s="33">
        <f t="shared" si="19"/>
        <v>254.00579999999999</v>
      </c>
      <c r="O64" s="32">
        <f t="shared" si="20"/>
        <v>1</v>
      </c>
      <c r="P64" s="32" t="str">
        <f t="shared" ca="1" si="21"/>
        <v>Y</v>
      </c>
      <c r="Q64" s="34" t="s">
        <v>21</v>
      </c>
      <c r="R64" s="35">
        <f t="shared" si="22"/>
        <v>0</v>
      </c>
      <c r="S64" s="36">
        <f t="shared" si="23"/>
        <v>254.25399999999996</v>
      </c>
      <c r="T64" s="36">
        <f t="shared" si="24"/>
        <v>254.25399999999999</v>
      </c>
      <c r="U64" s="35">
        <f t="shared" si="25"/>
        <v>0</v>
      </c>
      <c r="V64" s="35">
        <f t="shared" si="26"/>
        <v>254.25399999999999</v>
      </c>
      <c r="W64" s="29">
        <v>254</v>
      </c>
      <c r="X64" s="29"/>
      <c r="Y64" s="29"/>
      <c r="Z64" s="29"/>
      <c r="AA64" s="29"/>
      <c r="AB64" s="29"/>
      <c r="AH64" s="2"/>
      <c r="AI64" s="2"/>
      <c r="AL64" s="40"/>
      <c r="AM64" s="40"/>
      <c r="AN64" s="40"/>
      <c r="AO64" s="59"/>
      <c r="AP64" s="59"/>
      <c r="AQ64" s="59"/>
      <c r="AR64" s="52"/>
      <c r="AT64" s="1"/>
    </row>
    <row r="65" spans="1:46" s="26" customFormat="1" ht="15" x14ac:dyDescent="0.25">
      <c r="A65" s="1">
        <v>11</v>
      </c>
      <c r="B65" s="1">
        <v>11</v>
      </c>
      <c r="C65" s="62" t="s">
        <v>125</v>
      </c>
      <c r="D65" s="29" t="s">
        <v>65</v>
      </c>
      <c r="E65" s="29">
        <v>253</v>
      </c>
      <c r="F65" s="29"/>
      <c r="G65" s="29"/>
      <c r="H65" s="29"/>
      <c r="I65" s="29"/>
      <c r="J65" s="29"/>
      <c r="K65" s="32">
        <f t="shared" si="18"/>
        <v>253</v>
      </c>
      <c r="L65" s="32" t="s">
        <v>719</v>
      </c>
      <c r="M65" s="32"/>
      <c r="N65" s="33">
        <f t="shared" si="19"/>
        <v>253.0059</v>
      </c>
      <c r="O65" s="32">
        <f t="shared" si="20"/>
        <v>1</v>
      </c>
      <c r="P65" s="32" t="str">
        <f t="shared" ca="1" si="21"/>
        <v>Y</v>
      </c>
      <c r="Q65" s="34" t="s">
        <v>21</v>
      </c>
      <c r="R65" s="35">
        <f t="shared" si="22"/>
        <v>0</v>
      </c>
      <c r="S65" s="36">
        <f t="shared" si="23"/>
        <v>253.25299999999999</v>
      </c>
      <c r="T65" s="36">
        <f t="shared" si="24"/>
        <v>253.25299999999999</v>
      </c>
      <c r="U65" s="35">
        <f t="shared" si="25"/>
        <v>0</v>
      </c>
      <c r="V65" s="35">
        <f t="shared" si="26"/>
        <v>253.25299999999999</v>
      </c>
      <c r="W65" s="29">
        <v>253</v>
      </c>
      <c r="X65" s="29"/>
      <c r="Y65" s="29"/>
      <c r="Z65" s="29"/>
      <c r="AA65" s="29"/>
      <c r="AB65" s="29"/>
      <c r="AH65" s="2"/>
      <c r="AI65" s="2"/>
      <c r="AL65" s="40"/>
      <c r="AM65" s="40"/>
      <c r="AN65" s="40"/>
      <c r="AO65" s="59"/>
      <c r="AP65" s="59"/>
      <c r="AQ65" s="59"/>
      <c r="AR65" s="52"/>
      <c r="AT65" s="1"/>
    </row>
    <row r="66" spans="1:46" s="26" customFormat="1" ht="15" x14ac:dyDescent="0.25">
      <c r="A66" s="1">
        <v>12</v>
      </c>
      <c r="B66" s="1">
        <v>12</v>
      </c>
      <c r="C66" s="62" t="s">
        <v>126</v>
      </c>
      <c r="D66" s="29" t="s">
        <v>74</v>
      </c>
      <c r="E66" s="29">
        <v>252</v>
      </c>
      <c r="F66" s="29"/>
      <c r="G66" s="29"/>
      <c r="H66" s="29"/>
      <c r="I66" s="29"/>
      <c r="J66" s="29"/>
      <c r="K66" s="32">
        <f t="shared" si="18"/>
        <v>252</v>
      </c>
      <c r="L66" s="32" t="s">
        <v>719</v>
      </c>
      <c r="M66" s="32"/>
      <c r="N66" s="33">
        <f t="shared" si="19"/>
        <v>252.006</v>
      </c>
      <c r="O66" s="32">
        <f t="shared" si="20"/>
        <v>1</v>
      </c>
      <c r="P66" s="32" t="str">
        <f t="shared" ca="1" si="21"/>
        <v>Y</v>
      </c>
      <c r="Q66" s="34" t="s">
        <v>21</v>
      </c>
      <c r="R66" s="35">
        <f t="shared" si="22"/>
        <v>0</v>
      </c>
      <c r="S66" s="36">
        <f t="shared" si="23"/>
        <v>252.25199999999998</v>
      </c>
      <c r="T66" s="36">
        <f t="shared" si="24"/>
        <v>252.25200000000001</v>
      </c>
      <c r="U66" s="35">
        <f t="shared" si="25"/>
        <v>0</v>
      </c>
      <c r="V66" s="35">
        <f t="shared" si="26"/>
        <v>252.25200000000001</v>
      </c>
      <c r="W66" s="29">
        <v>252</v>
      </c>
      <c r="X66" s="29"/>
      <c r="Y66" s="29"/>
      <c r="Z66" s="29"/>
      <c r="AA66" s="29"/>
      <c r="AB66" s="29"/>
      <c r="AH66" s="2"/>
      <c r="AI66" s="2"/>
      <c r="AL66" s="40"/>
      <c r="AM66" s="40"/>
      <c r="AN66" s="40"/>
      <c r="AO66" s="59"/>
      <c r="AP66" s="59"/>
      <c r="AQ66" s="59"/>
      <c r="AR66" s="52"/>
      <c r="AT66" s="1"/>
    </row>
    <row r="67" spans="1:46" s="26" customFormat="1" ht="15" x14ac:dyDescent="0.25">
      <c r="A67" s="1">
        <v>13</v>
      </c>
      <c r="B67" s="1">
        <v>13</v>
      </c>
      <c r="C67" s="62" t="s">
        <v>131</v>
      </c>
      <c r="D67" s="29" t="s">
        <v>30</v>
      </c>
      <c r="E67" s="29">
        <v>248</v>
      </c>
      <c r="F67" s="29"/>
      <c r="G67" s="29"/>
      <c r="H67" s="29"/>
      <c r="I67" s="29"/>
      <c r="J67" s="29"/>
      <c r="K67" s="32">
        <f t="shared" si="18"/>
        <v>248</v>
      </c>
      <c r="L67" s="32" t="s">
        <v>719</v>
      </c>
      <c r="M67" s="32"/>
      <c r="N67" s="33">
        <f t="shared" si="19"/>
        <v>248.0061</v>
      </c>
      <c r="O67" s="32">
        <f t="shared" si="20"/>
        <v>1</v>
      </c>
      <c r="P67" s="32" t="str">
        <f t="shared" ca="1" si="21"/>
        <v>Y</v>
      </c>
      <c r="Q67" s="34" t="s">
        <v>21</v>
      </c>
      <c r="R67" s="35">
        <f t="shared" si="22"/>
        <v>0</v>
      </c>
      <c r="S67" s="36">
        <f t="shared" si="23"/>
        <v>248.24799999999996</v>
      </c>
      <c r="T67" s="36">
        <f t="shared" si="24"/>
        <v>248.24799999999999</v>
      </c>
      <c r="U67" s="35">
        <f t="shared" si="25"/>
        <v>0</v>
      </c>
      <c r="V67" s="35">
        <f t="shared" si="26"/>
        <v>248.24799999999999</v>
      </c>
      <c r="W67" s="29">
        <v>248</v>
      </c>
      <c r="X67" s="29"/>
      <c r="Y67" s="29"/>
      <c r="Z67" s="29"/>
      <c r="AA67" s="29"/>
      <c r="AB67" s="29"/>
      <c r="AH67" s="2"/>
      <c r="AI67" s="2"/>
      <c r="AL67" s="40"/>
      <c r="AM67" s="40"/>
      <c r="AN67" s="40"/>
      <c r="AO67" s="59"/>
      <c r="AP67" s="59"/>
      <c r="AQ67" s="59"/>
      <c r="AR67" s="52"/>
      <c r="AT67" s="1"/>
    </row>
    <row r="68" spans="1:46" s="26" customFormat="1" ht="15" x14ac:dyDescent="0.25">
      <c r="A68" s="1">
        <v>14</v>
      </c>
      <c r="B68" s="1">
        <v>14</v>
      </c>
      <c r="C68" s="62" t="s">
        <v>156</v>
      </c>
      <c r="D68" s="29" t="s">
        <v>158</v>
      </c>
      <c r="E68" s="29">
        <v>240</v>
      </c>
      <c r="F68" s="29"/>
      <c r="G68" s="29"/>
      <c r="H68" s="29"/>
      <c r="I68" s="29"/>
      <c r="J68" s="29"/>
      <c r="K68" s="32">
        <f t="shared" si="18"/>
        <v>240</v>
      </c>
      <c r="L68" s="32" t="s">
        <v>719</v>
      </c>
      <c r="M68" s="32"/>
      <c r="N68" s="33">
        <f t="shared" si="19"/>
        <v>240.00620000000001</v>
      </c>
      <c r="O68" s="32">
        <f t="shared" si="20"/>
        <v>1</v>
      </c>
      <c r="P68" s="32" t="str">
        <f t="shared" ca="1" si="21"/>
        <v>Y</v>
      </c>
      <c r="Q68" s="34" t="s">
        <v>21</v>
      </c>
      <c r="R68" s="35">
        <f t="shared" si="22"/>
        <v>0</v>
      </c>
      <c r="S68" s="36">
        <f t="shared" si="23"/>
        <v>240.23999999999998</v>
      </c>
      <c r="T68" s="36">
        <f t="shared" si="24"/>
        <v>240.24</v>
      </c>
      <c r="U68" s="35">
        <f t="shared" si="25"/>
        <v>0</v>
      </c>
      <c r="V68" s="35">
        <f t="shared" si="26"/>
        <v>240.24</v>
      </c>
      <c r="W68" s="29">
        <v>240</v>
      </c>
      <c r="X68" s="29"/>
      <c r="Y68" s="29"/>
      <c r="Z68" s="29"/>
      <c r="AA68" s="29"/>
      <c r="AB68" s="29"/>
      <c r="AH68" s="2"/>
      <c r="AI68" s="2"/>
      <c r="AL68" s="40"/>
      <c r="AM68" s="40"/>
      <c r="AN68" s="40"/>
      <c r="AO68" s="59"/>
      <c r="AP68" s="59"/>
      <c r="AQ68" s="59"/>
      <c r="AR68" s="52"/>
      <c r="AT68" s="1"/>
    </row>
    <row r="69" spans="1:46" s="26" customFormat="1" ht="15" x14ac:dyDescent="0.25">
      <c r="A69" s="1">
        <v>15</v>
      </c>
      <c r="B69" s="1">
        <v>15</v>
      </c>
      <c r="C69" s="62" t="s">
        <v>173</v>
      </c>
      <c r="D69" s="29" t="s">
        <v>25</v>
      </c>
      <c r="E69" s="29">
        <v>236</v>
      </c>
      <c r="F69" s="29"/>
      <c r="G69" s="29"/>
      <c r="H69" s="29"/>
      <c r="I69" s="29"/>
      <c r="J69" s="29"/>
      <c r="K69" s="32">
        <f t="shared" si="18"/>
        <v>236</v>
      </c>
      <c r="L69" s="32" t="s">
        <v>719</v>
      </c>
      <c r="M69" s="32"/>
      <c r="N69" s="33">
        <f t="shared" si="19"/>
        <v>236.00630000000001</v>
      </c>
      <c r="O69" s="32">
        <f t="shared" si="20"/>
        <v>1</v>
      </c>
      <c r="P69" s="32" t="str">
        <f t="shared" ca="1" si="21"/>
        <v>Y</v>
      </c>
      <c r="Q69" s="34" t="s">
        <v>21</v>
      </c>
      <c r="R69" s="35">
        <f t="shared" si="22"/>
        <v>0</v>
      </c>
      <c r="S69" s="36">
        <f t="shared" si="23"/>
        <v>236.23599999999996</v>
      </c>
      <c r="T69" s="36">
        <f t="shared" si="24"/>
        <v>236.23599999999999</v>
      </c>
      <c r="U69" s="35">
        <f t="shared" si="25"/>
        <v>0</v>
      </c>
      <c r="V69" s="35">
        <f t="shared" si="26"/>
        <v>236.23599999999999</v>
      </c>
      <c r="W69" s="29">
        <v>236</v>
      </c>
      <c r="X69" s="29"/>
      <c r="Y69" s="29"/>
      <c r="Z69" s="29"/>
      <c r="AA69" s="29"/>
      <c r="AB69" s="29"/>
      <c r="AH69" s="2"/>
      <c r="AI69" s="2"/>
      <c r="AL69" s="40"/>
      <c r="AM69" s="40"/>
      <c r="AN69" s="40"/>
      <c r="AO69" s="59"/>
      <c r="AP69" s="59"/>
      <c r="AQ69" s="59"/>
      <c r="AR69" s="52"/>
      <c r="AT69" s="1"/>
    </row>
    <row r="70" spans="1:46" s="26" customFormat="1" ht="15" x14ac:dyDescent="0.25">
      <c r="A70" s="1">
        <v>16</v>
      </c>
      <c r="B70" s="1">
        <v>16</v>
      </c>
      <c r="C70" s="62" t="s">
        <v>190</v>
      </c>
      <c r="D70" s="29" t="s">
        <v>74</v>
      </c>
      <c r="E70" s="29">
        <v>228</v>
      </c>
      <c r="F70" s="29"/>
      <c r="G70" s="29"/>
      <c r="H70" s="29"/>
      <c r="I70" s="29"/>
      <c r="J70" s="29"/>
      <c r="K70" s="32">
        <f t="shared" si="18"/>
        <v>228</v>
      </c>
      <c r="L70" s="32" t="s">
        <v>719</v>
      </c>
      <c r="M70" s="32"/>
      <c r="N70" s="33">
        <f t="shared" si="19"/>
        <v>228.00640000000001</v>
      </c>
      <c r="O70" s="32">
        <f t="shared" si="20"/>
        <v>1</v>
      </c>
      <c r="P70" s="32" t="str">
        <f t="shared" ca="1" si="21"/>
        <v>Y</v>
      </c>
      <c r="Q70" s="34" t="s">
        <v>21</v>
      </c>
      <c r="R70" s="35">
        <f t="shared" si="22"/>
        <v>0</v>
      </c>
      <c r="S70" s="36">
        <f t="shared" si="23"/>
        <v>228.22799999999998</v>
      </c>
      <c r="T70" s="36">
        <f t="shared" si="24"/>
        <v>228.22800000000001</v>
      </c>
      <c r="U70" s="35">
        <f t="shared" si="25"/>
        <v>0</v>
      </c>
      <c r="V70" s="35">
        <f t="shared" si="26"/>
        <v>228.22800000000001</v>
      </c>
      <c r="W70" s="29">
        <v>228</v>
      </c>
      <c r="X70" s="29"/>
      <c r="Y70" s="29"/>
      <c r="Z70" s="29"/>
      <c r="AA70" s="29"/>
      <c r="AB70" s="29"/>
      <c r="AH70" s="2"/>
      <c r="AI70" s="2"/>
      <c r="AL70" s="40"/>
      <c r="AM70" s="40"/>
      <c r="AN70" s="40"/>
      <c r="AO70" s="59"/>
      <c r="AP70" s="59"/>
      <c r="AQ70" s="59"/>
      <c r="AR70" s="52"/>
      <c r="AT70" s="1"/>
    </row>
    <row r="71" spans="1:46" s="26" customFormat="1" ht="15" x14ac:dyDescent="0.25">
      <c r="A71" s="1">
        <v>17</v>
      </c>
      <c r="B71" s="1">
        <v>17</v>
      </c>
      <c r="C71" s="62" t="s">
        <v>202</v>
      </c>
      <c r="D71" s="29" t="s">
        <v>65</v>
      </c>
      <c r="E71" s="29">
        <v>222</v>
      </c>
      <c r="F71" s="29"/>
      <c r="G71" s="29"/>
      <c r="H71" s="29"/>
      <c r="I71" s="29"/>
      <c r="J71" s="29"/>
      <c r="K71" s="32">
        <f t="shared" si="18"/>
        <v>222</v>
      </c>
      <c r="L71" s="32" t="s">
        <v>719</v>
      </c>
      <c r="M71" s="32"/>
      <c r="N71" s="33">
        <f t="shared" si="19"/>
        <v>222.00649999999999</v>
      </c>
      <c r="O71" s="32">
        <f t="shared" si="20"/>
        <v>1</v>
      </c>
      <c r="P71" s="32" t="str">
        <f t="shared" ca="1" si="21"/>
        <v>Y</v>
      </c>
      <c r="Q71" s="34" t="s">
        <v>21</v>
      </c>
      <c r="R71" s="35">
        <f t="shared" si="22"/>
        <v>0</v>
      </c>
      <c r="S71" s="36">
        <f t="shared" si="23"/>
        <v>222.22199999999998</v>
      </c>
      <c r="T71" s="36">
        <f t="shared" si="24"/>
        <v>222.22200000000001</v>
      </c>
      <c r="U71" s="35">
        <f t="shared" si="25"/>
        <v>0</v>
      </c>
      <c r="V71" s="35">
        <f t="shared" si="26"/>
        <v>222.22200000000001</v>
      </c>
      <c r="W71" s="29">
        <v>222</v>
      </c>
      <c r="X71" s="29"/>
      <c r="Y71" s="29"/>
      <c r="Z71" s="29"/>
      <c r="AA71" s="29"/>
      <c r="AB71" s="29"/>
      <c r="AH71" s="2"/>
      <c r="AI71" s="2"/>
      <c r="AL71" s="40"/>
      <c r="AM71" s="40"/>
      <c r="AN71" s="40"/>
      <c r="AO71" s="59"/>
      <c r="AP71" s="59"/>
      <c r="AQ71" s="59"/>
      <c r="AR71" s="52"/>
      <c r="AT71" s="1"/>
    </row>
    <row r="72" spans="1:46" s="26" customFormat="1" ht="15" x14ac:dyDescent="0.25">
      <c r="A72" s="1">
        <v>18</v>
      </c>
      <c r="B72" s="1">
        <v>18</v>
      </c>
      <c r="C72" s="62" t="s">
        <v>206</v>
      </c>
      <c r="D72" s="29" t="s">
        <v>30</v>
      </c>
      <c r="E72" s="29">
        <v>218</v>
      </c>
      <c r="F72" s="29"/>
      <c r="G72" s="29"/>
      <c r="H72" s="29"/>
      <c r="I72" s="29"/>
      <c r="J72" s="29"/>
      <c r="K72" s="32">
        <f t="shared" si="18"/>
        <v>218</v>
      </c>
      <c r="L72" s="32" t="s">
        <v>719</v>
      </c>
      <c r="M72" s="32"/>
      <c r="N72" s="33">
        <f t="shared" si="19"/>
        <v>218.00659999999999</v>
      </c>
      <c r="O72" s="32">
        <f t="shared" si="20"/>
        <v>1</v>
      </c>
      <c r="P72" s="32" t="str">
        <f t="shared" ca="1" si="21"/>
        <v>Y</v>
      </c>
      <c r="Q72" s="34" t="s">
        <v>21</v>
      </c>
      <c r="R72" s="35">
        <f t="shared" si="22"/>
        <v>0</v>
      </c>
      <c r="S72" s="36">
        <f t="shared" si="23"/>
        <v>218.21799999999999</v>
      </c>
      <c r="T72" s="36">
        <f t="shared" si="24"/>
        <v>218.21799999999999</v>
      </c>
      <c r="U72" s="35">
        <f t="shared" si="25"/>
        <v>0</v>
      </c>
      <c r="V72" s="35">
        <f t="shared" si="26"/>
        <v>218.21799999999999</v>
      </c>
      <c r="W72" s="29">
        <v>218</v>
      </c>
      <c r="X72" s="29"/>
      <c r="Y72" s="29"/>
      <c r="Z72" s="29"/>
      <c r="AA72" s="29"/>
      <c r="AB72" s="29"/>
      <c r="AH72" s="2"/>
      <c r="AI72" s="2"/>
      <c r="AL72" s="40"/>
      <c r="AM72" s="40"/>
      <c r="AN72" s="40"/>
      <c r="AO72" s="59"/>
      <c r="AP72" s="59"/>
      <c r="AQ72" s="59"/>
      <c r="AR72" s="52"/>
      <c r="AT72" s="1"/>
    </row>
    <row r="73" spans="1:46" s="26" customFormat="1" ht="15" x14ac:dyDescent="0.25">
      <c r="A73" s="1">
        <v>19</v>
      </c>
      <c r="B73" s="1">
        <v>19</v>
      </c>
      <c r="C73" s="62" t="s">
        <v>261</v>
      </c>
      <c r="D73" s="29" t="s">
        <v>58</v>
      </c>
      <c r="E73" s="29">
        <v>189</v>
      </c>
      <c r="F73" s="29"/>
      <c r="G73" s="29"/>
      <c r="H73" s="29"/>
      <c r="I73" s="29"/>
      <c r="J73" s="29"/>
      <c r="K73" s="32">
        <f t="shared" si="18"/>
        <v>189</v>
      </c>
      <c r="L73" s="32" t="s">
        <v>719</v>
      </c>
      <c r="M73" s="32"/>
      <c r="N73" s="33">
        <f t="shared" si="19"/>
        <v>189.0067</v>
      </c>
      <c r="O73" s="32">
        <f t="shared" si="20"/>
        <v>1</v>
      </c>
      <c r="P73" s="32" t="str">
        <f t="shared" ca="1" si="21"/>
        <v>Y</v>
      </c>
      <c r="Q73" s="34" t="s">
        <v>21</v>
      </c>
      <c r="R73" s="35">
        <f t="shared" si="22"/>
        <v>0</v>
      </c>
      <c r="S73" s="36">
        <f t="shared" si="23"/>
        <v>189.18899999999999</v>
      </c>
      <c r="T73" s="36">
        <f t="shared" si="24"/>
        <v>189.18899999999999</v>
      </c>
      <c r="U73" s="35">
        <f t="shared" si="25"/>
        <v>0</v>
      </c>
      <c r="V73" s="35">
        <f t="shared" si="26"/>
        <v>189.18899999999999</v>
      </c>
      <c r="W73" s="29">
        <v>189</v>
      </c>
      <c r="X73" s="29"/>
      <c r="Y73" s="29"/>
      <c r="Z73" s="29"/>
      <c r="AA73" s="29"/>
      <c r="AB73" s="29"/>
      <c r="AH73" s="2"/>
      <c r="AI73" s="2"/>
      <c r="AL73" s="40"/>
      <c r="AM73" s="40"/>
      <c r="AN73" s="40"/>
      <c r="AO73" s="59"/>
      <c r="AP73" s="59"/>
      <c r="AQ73" s="59"/>
      <c r="AR73" s="52"/>
      <c r="AT73" s="1"/>
    </row>
    <row r="74" spans="1:46" s="26" customFormat="1" ht="15" x14ac:dyDescent="0.25">
      <c r="A74" s="1">
        <v>20</v>
      </c>
      <c r="B74" s="1">
        <v>20</v>
      </c>
      <c r="C74" s="62" t="s">
        <v>302</v>
      </c>
      <c r="D74" s="29" t="s">
        <v>54</v>
      </c>
      <c r="E74" s="29">
        <v>166</v>
      </c>
      <c r="F74" s="29"/>
      <c r="G74" s="29"/>
      <c r="H74" s="29"/>
      <c r="I74" s="29"/>
      <c r="J74" s="29"/>
      <c r="K74" s="32">
        <f t="shared" si="18"/>
        <v>166</v>
      </c>
      <c r="L74" s="32" t="s">
        <v>719</v>
      </c>
      <c r="M74" s="32"/>
      <c r="N74" s="33">
        <f t="shared" si="19"/>
        <v>166.0068</v>
      </c>
      <c r="O74" s="32">
        <f t="shared" si="20"/>
        <v>1</v>
      </c>
      <c r="P74" s="32" t="str">
        <f t="shared" ca="1" si="21"/>
        <v>Y</v>
      </c>
      <c r="Q74" s="34" t="s">
        <v>21</v>
      </c>
      <c r="R74" s="35">
        <f t="shared" si="22"/>
        <v>0</v>
      </c>
      <c r="S74" s="36">
        <f t="shared" si="23"/>
        <v>166.16599999999997</v>
      </c>
      <c r="T74" s="36">
        <f t="shared" si="24"/>
        <v>166.166</v>
      </c>
      <c r="U74" s="35">
        <f t="shared" si="25"/>
        <v>0</v>
      </c>
      <c r="V74" s="35">
        <f t="shared" si="26"/>
        <v>166.166</v>
      </c>
      <c r="W74" s="29">
        <v>166</v>
      </c>
      <c r="X74" s="29"/>
      <c r="Y74" s="29"/>
      <c r="Z74" s="29"/>
      <c r="AA74" s="29"/>
      <c r="AB74" s="29"/>
      <c r="AH74" s="2"/>
      <c r="AI74" s="2"/>
      <c r="AL74" s="40"/>
      <c r="AM74" s="40"/>
      <c r="AN74" s="40"/>
      <c r="AO74" s="59"/>
      <c r="AP74" s="59"/>
      <c r="AQ74" s="59"/>
      <c r="AR74" s="52"/>
      <c r="AT74" s="1"/>
    </row>
    <row r="75" spans="1:46" s="26" customFormat="1" ht="15" x14ac:dyDescent="0.25">
      <c r="A75" s="1">
        <v>21</v>
      </c>
      <c r="B75" s="1">
        <v>21</v>
      </c>
      <c r="C75" s="62" t="s">
        <v>332</v>
      </c>
      <c r="D75" s="29" t="s">
        <v>193</v>
      </c>
      <c r="E75" s="29">
        <v>148</v>
      </c>
      <c r="F75" s="29"/>
      <c r="G75" s="29"/>
      <c r="H75" s="29"/>
      <c r="I75" s="29"/>
      <c r="J75" s="29"/>
      <c r="K75" s="32">
        <f t="shared" si="18"/>
        <v>148</v>
      </c>
      <c r="L75" s="32" t="s">
        <v>719</v>
      </c>
      <c r="M75" s="32"/>
      <c r="N75" s="33">
        <f t="shared" si="19"/>
        <v>148.0069</v>
      </c>
      <c r="O75" s="32">
        <f t="shared" si="20"/>
        <v>1</v>
      </c>
      <c r="P75" s="32" t="str">
        <f t="shared" ca="1" si="21"/>
        <v>Y</v>
      </c>
      <c r="Q75" s="34" t="s">
        <v>21</v>
      </c>
      <c r="R75" s="35">
        <f t="shared" si="22"/>
        <v>0</v>
      </c>
      <c r="S75" s="36">
        <f t="shared" si="23"/>
        <v>148.148</v>
      </c>
      <c r="T75" s="36">
        <f t="shared" si="24"/>
        <v>148.148</v>
      </c>
      <c r="U75" s="35">
        <f t="shared" si="25"/>
        <v>0</v>
      </c>
      <c r="V75" s="35">
        <f t="shared" si="26"/>
        <v>148.148</v>
      </c>
      <c r="W75" s="29">
        <v>148</v>
      </c>
      <c r="X75" s="29"/>
      <c r="Y75" s="29"/>
      <c r="Z75" s="29"/>
      <c r="AA75" s="29"/>
      <c r="AB75" s="29"/>
      <c r="AH75" s="2"/>
      <c r="AI75" s="2"/>
      <c r="AL75" s="40"/>
      <c r="AM75" s="40"/>
      <c r="AN75" s="40"/>
      <c r="AO75" s="59"/>
      <c r="AP75" s="59"/>
      <c r="AQ75" s="59"/>
      <c r="AR75" s="52"/>
      <c r="AT75" s="1"/>
    </row>
    <row r="76" spans="1:46" s="26" customFormat="1" ht="15" x14ac:dyDescent="0.25">
      <c r="A76" s="1">
        <v>22</v>
      </c>
      <c r="B76" s="1">
        <v>22</v>
      </c>
      <c r="C76" s="62" t="s">
        <v>342</v>
      </c>
      <c r="D76" s="29" t="s">
        <v>158</v>
      </c>
      <c r="E76" s="29">
        <v>143</v>
      </c>
      <c r="F76" s="29"/>
      <c r="G76" s="29"/>
      <c r="H76" s="29"/>
      <c r="I76" s="29"/>
      <c r="J76" s="29"/>
      <c r="K76" s="32">
        <f t="shared" si="18"/>
        <v>143</v>
      </c>
      <c r="L76" s="32" t="s">
        <v>719</v>
      </c>
      <c r="M76" s="32"/>
      <c r="N76" s="33">
        <f t="shared" si="19"/>
        <v>143.00700000000001</v>
      </c>
      <c r="O76" s="32">
        <f t="shared" si="20"/>
        <v>1</v>
      </c>
      <c r="P76" s="32" t="str">
        <f t="shared" ca="1" si="21"/>
        <v>Y</v>
      </c>
      <c r="Q76" s="34" t="s">
        <v>21</v>
      </c>
      <c r="R76" s="35">
        <f t="shared" si="22"/>
        <v>0</v>
      </c>
      <c r="S76" s="36">
        <f t="shared" si="23"/>
        <v>143.14299999999997</v>
      </c>
      <c r="T76" s="36">
        <f t="shared" si="24"/>
        <v>143.143</v>
      </c>
      <c r="U76" s="35">
        <f t="shared" si="25"/>
        <v>0</v>
      </c>
      <c r="V76" s="35">
        <f t="shared" si="26"/>
        <v>143.143</v>
      </c>
      <c r="W76" s="29">
        <v>143</v>
      </c>
      <c r="X76" s="29"/>
      <c r="Y76" s="29"/>
      <c r="Z76" s="29"/>
      <c r="AA76" s="29"/>
      <c r="AB76" s="29"/>
      <c r="AH76" s="2"/>
      <c r="AI76" s="2"/>
      <c r="AL76" s="40"/>
      <c r="AM76" s="40"/>
      <c r="AN76" s="40"/>
      <c r="AO76" s="59"/>
      <c r="AP76" s="59"/>
      <c r="AQ76" s="59"/>
      <c r="AR76" s="52"/>
      <c r="AT76" s="1"/>
    </row>
    <row r="77" spans="1:46" s="26" customFormat="1" ht="15" x14ac:dyDescent="0.25">
      <c r="A77" s="1">
        <v>23</v>
      </c>
      <c r="B77" s="1">
        <v>23</v>
      </c>
      <c r="C77" s="62" t="s">
        <v>353</v>
      </c>
      <c r="D77" s="29" t="s">
        <v>35</v>
      </c>
      <c r="E77" s="29">
        <v>138</v>
      </c>
      <c r="F77" s="29"/>
      <c r="G77" s="29"/>
      <c r="H77" s="29"/>
      <c r="I77" s="29"/>
      <c r="J77" s="29"/>
      <c r="K77" s="32">
        <f t="shared" si="18"/>
        <v>138</v>
      </c>
      <c r="L77" s="32" t="s">
        <v>719</v>
      </c>
      <c r="M77" s="32"/>
      <c r="N77" s="33">
        <f t="shared" si="19"/>
        <v>138.00710000000001</v>
      </c>
      <c r="O77" s="32">
        <f t="shared" si="20"/>
        <v>1</v>
      </c>
      <c r="P77" s="32" t="str">
        <f t="shared" ca="1" si="21"/>
        <v>Y</v>
      </c>
      <c r="Q77" s="34" t="s">
        <v>21</v>
      </c>
      <c r="R77" s="35">
        <f t="shared" si="22"/>
        <v>0</v>
      </c>
      <c r="S77" s="36">
        <f t="shared" si="23"/>
        <v>138.13799999999998</v>
      </c>
      <c r="T77" s="36">
        <f t="shared" si="24"/>
        <v>138.13800000000001</v>
      </c>
      <c r="U77" s="35">
        <f t="shared" si="25"/>
        <v>0</v>
      </c>
      <c r="V77" s="35">
        <f t="shared" si="26"/>
        <v>138.13800000000001</v>
      </c>
      <c r="W77" s="29">
        <v>138</v>
      </c>
      <c r="X77" s="29"/>
      <c r="Y77" s="29"/>
      <c r="Z77" s="29"/>
      <c r="AA77" s="29"/>
      <c r="AB77" s="29"/>
      <c r="AH77" s="2"/>
      <c r="AI77" s="2"/>
      <c r="AL77" s="40"/>
      <c r="AM77" s="40"/>
      <c r="AN77" s="40"/>
      <c r="AO77" s="59"/>
      <c r="AP77" s="59"/>
      <c r="AQ77" s="59"/>
      <c r="AR77" s="52"/>
      <c r="AT77" s="1"/>
    </row>
    <row r="78" spans="1:46" s="26" customFormat="1" ht="15" x14ac:dyDescent="0.25">
      <c r="A78" s="1">
        <v>24</v>
      </c>
      <c r="B78" s="1">
        <v>24</v>
      </c>
      <c r="C78" s="62" t="s">
        <v>363</v>
      </c>
      <c r="D78" s="29" t="s">
        <v>54</v>
      </c>
      <c r="E78" s="29">
        <v>134</v>
      </c>
      <c r="F78" s="29"/>
      <c r="G78" s="29"/>
      <c r="H78" s="29"/>
      <c r="I78" s="29"/>
      <c r="J78" s="29"/>
      <c r="K78" s="32">
        <f t="shared" si="18"/>
        <v>134</v>
      </c>
      <c r="L78" s="32" t="s">
        <v>719</v>
      </c>
      <c r="M78" s="32"/>
      <c r="N78" s="33">
        <f t="shared" si="19"/>
        <v>134.00720000000001</v>
      </c>
      <c r="O78" s="32">
        <f t="shared" si="20"/>
        <v>1</v>
      </c>
      <c r="P78" s="32" t="str">
        <f t="shared" ca="1" si="21"/>
        <v>Y</v>
      </c>
      <c r="Q78" s="34" t="s">
        <v>21</v>
      </c>
      <c r="R78" s="35">
        <f t="shared" si="22"/>
        <v>0</v>
      </c>
      <c r="S78" s="36">
        <f t="shared" si="23"/>
        <v>134.13399999999999</v>
      </c>
      <c r="T78" s="36">
        <f t="shared" si="24"/>
        <v>134.13399999999999</v>
      </c>
      <c r="U78" s="35">
        <f t="shared" si="25"/>
        <v>0</v>
      </c>
      <c r="V78" s="35">
        <f t="shared" si="26"/>
        <v>134.13399999999999</v>
      </c>
      <c r="W78" s="29">
        <v>134</v>
      </c>
      <c r="X78" s="29"/>
      <c r="Y78" s="29"/>
      <c r="Z78" s="29"/>
      <c r="AA78" s="29"/>
      <c r="AB78" s="29"/>
      <c r="AH78" s="2"/>
      <c r="AI78" s="2"/>
      <c r="AL78" s="40"/>
      <c r="AM78" s="40"/>
      <c r="AN78" s="40"/>
      <c r="AO78" s="59"/>
      <c r="AP78" s="59"/>
      <c r="AQ78" s="59"/>
      <c r="AR78" s="52"/>
      <c r="AT78" s="1"/>
    </row>
    <row r="79" spans="1:46" s="26" customFormat="1" ht="15" x14ac:dyDescent="0.25">
      <c r="A79" s="1">
        <v>25</v>
      </c>
      <c r="B79" s="1">
        <v>25</v>
      </c>
      <c r="C79" s="62" t="s">
        <v>370</v>
      </c>
      <c r="D79" s="29" t="s">
        <v>25</v>
      </c>
      <c r="E79" s="29">
        <v>132</v>
      </c>
      <c r="F79" s="29"/>
      <c r="G79" s="29"/>
      <c r="H79" s="29"/>
      <c r="I79" s="29"/>
      <c r="J79" s="29"/>
      <c r="K79" s="32">
        <f t="shared" si="18"/>
        <v>132</v>
      </c>
      <c r="L79" s="32" t="s">
        <v>719</v>
      </c>
      <c r="M79" s="32"/>
      <c r="N79" s="33">
        <f t="shared" si="19"/>
        <v>132.00729999999999</v>
      </c>
      <c r="O79" s="32">
        <f t="shared" si="20"/>
        <v>1</v>
      </c>
      <c r="P79" s="32" t="str">
        <f t="shared" ca="1" si="21"/>
        <v>Y</v>
      </c>
      <c r="Q79" s="34" t="s">
        <v>21</v>
      </c>
      <c r="R79" s="35">
        <f t="shared" si="22"/>
        <v>0</v>
      </c>
      <c r="S79" s="36">
        <f t="shared" si="23"/>
        <v>132.13199999999998</v>
      </c>
      <c r="T79" s="36">
        <f t="shared" si="24"/>
        <v>132.13200000000001</v>
      </c>
      <c r="U79" s="35">
        <f t="shared" si="25"/>
        <v>0</v>
      </c>
      <c r="V79" s="35">
        <f t="shared" si="26"/>
        <v>132.13200000000001</v>
      </c>
      <c r="W79" s="29">
        <v>132</v>
      </c>
      <c r="X79" s="29"/>
      <c r="Y79" s="29"/>
      <c r="Z79" s="29"/>
      <c r="AA79" s="29"/>
      <c r="AB79" s="29"/>
      <c r="AH79" s="2"/>
      <c r="AI79" s="2"/>
      <c r="AL79" s="40"/>
      <c r="AM79" s="40"/>
      <c r="AN79" s="40"/>
      <c r="AO79" s="59"/>
      <c r="AP79" s="59"/>
      <c r="AQ79" s="59"/>
      <c r="AR79" s="52"/>
      <c r="AT79" s="1"/>
    </row>
    <row r="80" spans="1:46" ht="5.0999999999999996" customHeight="1" x14ac:dyDescent="0.25">
      <c r="A80" s="62"/>
      <c r="B80" s="1"/>
      <c r="C80" s="62"/>
      <c r="D80" s="29"/>
      <c r="E80" s="29"/>
      <c r="F80" s="29"/>
      <c r="G80" s="29"/>
      <c r="H80" s="29"/>
      <c r="I80" s="29"/>
      <c r="J80" s="29"/>
      <c r="K80" s="32"/>
      <c r="L80" s="27"/>
      <c r="M80" s="27"/>
      <c r="N80" s="32"/>
      <c r="O80" s="27"/>
      <c r="P80" s="27"/>
      <c r="R80" s="63"/>
      <c r="S80" s="63"/>
      <c r="T80" s="63"/>
      <c r="U80" s="63"/>
      <c r="V80" s="35"/>
      <c r="W80" s="29"/>
      <c r="X80" s="29"/>
      <c r="Y80" s="27"/>
      <c r="Z80" s="27"/>
      <c r="AA80" s="27"/>
      <c r="AB80" s="27"/>
      <c r="AJ80" s="26"/>
      <c r="AK80" s="26"/>
      <c r="AL80" s="40"/>
      <c r="AM80" s="40"/>
      <c r="AN80" s="40"/>
      <c r="AO80" s="40"/>
      <c r="AP80" s="40"/>
      <c r="AQ80" s="40"/>
      <c r="AR80" s="30"/>
      <c r="AS80" s="26"/>
      <c r="AT80" s="1"/>
    </row>
    <row r="81" spans="1:46" ht="15" x14ac:dyDescent="0.25">
      <c r="A81" s="62"/>
      <c r="B81" s="1"/>
      <c r="C81" s="62"/>
      <c r="D81" s="29"/>
      <c r="E81" s="29"/>
      <c r="F81" s="27"/>
      <c r="G81" s="27"/>
      <c r="H81" s="27"/>
      <c r="I81" s="27"/>
      <c r="J81" s="27"/>
      <c r="K81" s="32"/>
      <c r="L81" s="27"/>
      <c r="M81" s="27"/>
      <c r="N81" s="32"/>
      <c r="O81" s="27"/>
      <c r="P81" s="27"/>
      <c r="R81" s="63"/>
      <c r="S81" s="63"/>
      <c r="T81" s="63"/>
      <c r="U81" s="63"/>
      <c r="V81" s="35"/>
      <c r="W81" s="29"/>
      <c r="X81" s="29"/>
      <c r="Y81" s="27"/>
      <c r="Z81" s="27"/>
      <c r="AA81" s="27"/>
      <c r="AB81" s="27"/>
      <c r="AJ81" s="26"/>
      <c r="AK81" s="26"/>
      <c r="AL81" s="40"/>
      <c r="AM81" s="40"/>
      <c r="AN81" s="40"/>
      <c r="AO81" s="40"/>
      <c r="AP81" s="40"/>
      <c r="AQ81" s="40"/>
      <c r="AR81" s="30"/>
      <c r="AS81" s="26"/>
      <c r="AT81" s="1"/>
    </row>
    <row r="82" spans="1:46" ht="15" x14ac:dyDescent="0.25">
      <c r="A82" s="1"/>
      <c r="B82" s="1"/>
      <c r="C82" s="61" t="s">
        <v>39</v>
      </c>
      <c r="D82" s="29"/>
      <c r="E82" s="29"/>
      <c r="F82" s="27"/>
      <c r="G82" s="27"/>
      <c r="H82" s="27"/>
      <c r="I82" s="27"/>
      <c r="J82" s="27"/>
      <c r="K82" s="32"/>
      <c r="L82" s="27"/>
      <c r="M82" s="27"/>
      <c r="N82" s="32"/>
      <c r="O82" s="27"/>
      <c r="P82" s="27"/>
      <c r="Q82" s="54" t="str">
        <f>C82</f>
        <v>M45</v>
      </c>
      <c r="R82" s="63"/>
      <c r="S82" s="63"/>
      <c r="T82" s="63"/>
      <c r="U82" s="63"/>
      <c r="V82" s="35"/>
      <c r="W82" s="29"/>
      <c r="X82" s="29"/>
      <c r="Y82" s="27"/>
      <c r="Z82" s="27"/>
      <c r="AA82" s="27"/>
      <c r="AB82" s="27"/>
      <c r="AJ82" s="26"/>
      <c r="AK82" s="26"/>
      <c r="AL82" s="40"/>
      <c r="AM82" s="40"/>
      <c r="AN82" s="40"/>
      <c r="AO82" s="38">
        <v>1170</v>
      </c>
      <c r="AP82" s="38">
        <v>1159</v>
      </c>
      <c r="AQ82" s="38">
        <v>1063</v>
      </c>
      <c r="AR82" s="30"/>
      <c r="AS82" s="26"/>
      <c r="AT82" s="1"/>
    </row>
    <row r="83" spans="1:46" ht="15" x14ac:dyDescent="0.25">
      <c r="A83" s="1">
        <v>1</v>
      </c>
      <c r="B83" s="1">
        <v>1</v>
      </c>
      <c r="C83" s="62" t="s">
        <v>36</v>
      </c>
      <c r="D83" s="29" t="s">
        <v>38</v>
      </c>
      <c r="E83" s="29">
        <v>296</v>
      </c>
      <c r="F83" s="27"/>
      <c r="G83" s="27"/>
      <c r="H83" s="27"/>
      <c r="I83" s="27"/>
      <c r="J83" s="27"/>
      <c r="K83" s="32">
        <f t="shared" ref="K83:K107" si="27">IFERROR(LARGE(E83:J83,1),0)+IF($D$5&gt;=2,IFERROR(LARGE(E83:J83,2),0),0)+IF($D$5&gt;=3,IFERROR(LARGE(E83:J83,3),0),0)+IF($D$5&gt;=4,IFERROR(LARGE(E83:J83,4),0),0)+IF($D$5&gt;=5,IFERROR(LARGE(E83:J83,5),0),0)+IF($D$5&gt;=6,IFERROR(LARGE(E83:J83,6),0),0)</f>
        <v>296</v>
      </c>
      <c r="L83" s="32" t="s">
        <v>719</v>
      </c>
      <c r="M83" s="32" t="s">
        <v>523</v>
      </c>
      <c r="N83" s="33">
        <f t="shared" ref="N83:N107" si="28">K83+(ROW(K83)-ROW(K$6))/10000</f>
        <v>296.0077</v>
      </c>
      <c r="O83" s="32">
        <f t="shared" ref="O83:O107" si="29">COUNT(E83:J83)</f>
        <v>1</v>
      </c>
      <c r="P83" s="32" t="str">
        <f t="shared" ref="P83:P107" ca="1" si="30">IF(AND(O83=1,OFFSET(D83,0,P$3)&gt;0),"Y",0)</f>
        <v>Y</v>
      </c>
      <c r="Q83" s="34" t="s">
        <v>39</v>
      </c>
      <c r="R83" s="35">
        <f t="shared" ref="R83:R107" si="31">1-(Q83=Q82)</f>
        <v>0</v>
      </c>
      <c r="S83" s="36">
        <f t="shared" ref="S83:S107" si="32">IFERROR(LARGE(E83:J83,1),0)*1.001+IF($D$5&gt;=2,IFERROR(LARGE(E83:J83,2),0),0)*1.0001+IF($D$5&gt;=3,IFERROR(LARGE(E83:J83,3),0),0)*1.00001+IF($D$5&gt;=4,IFERROR(LARGE(E83:J83,4),0),0)*1.000001+IF($D$5&gt;=5,IFERROR(LARGE(E83:J83,5),0),0)*1.0000001+IF($D$5&gt;=6,IFERROR(LARGE(E83:J83,6),0),0)*1.00000001</f>
        <v>296.29599999999999</v>
      </c>
      <c r="T83" s="36">
        <f t="shared" ref="T83:T107" si="33">K83+W83/1000+IF($D$5&gt;=2,X83/10000,0)+IF($D$5&gt;=3,Y83/100000,0)+IF($D$5&gt;=4,Z83/1000000,0)+IF($D$5&gt;=5,AA83/10000000,0)+IF($D$5&gt;=6,AB83/100000000,0)</f>
        <v>296.29599999999999</v>
      </c>
      <c r="U83" s="35">
        <f t="shared" ref="U83:U107" si="34">1-(S83=T83)</f>
        <v>0</v>
      </c>
      <c r="V83" s="35">
        <f t="shared" ref="V83:V107" si="35">K83+W83/1000+X83/10000+Y83/100000+Z83/1000000+AA83/10000000+AB83/100000000</f>
        <v>296.29599999999999</v>
      </c>
      <c r="W83" s="29">
        <v>296</v>
      </c>
      <c r="X83" s="27"/>
      <c r="Y83" s="27"/>
      <c r="Z83" s="27"/>
      <c r="AA83" s="27"/>
      <c r="AB83" s="27"/>
      <c r="AJ83" s="26"/>
      <c r="AK83" s="26"/>
      <c r="AL83" s="40"/>
      <c r="AM83" s="40"/>
      <c r="AN83" s="40"/>
      <c r="AO83" s="59"/>
      <c r="AP83" s="59"/>
      <c r="AQ83" s="59"/>
      <c r="AR83" s="30"/>
      <c r="AS83" s="26"/>
      <c r="AT83" s="1"/>
    </row>
    <row r="84" spans="1:46" ht="15" x14ac:dyDescent="0.25">
      <c r="A84" s="1">
        <v>2</v>
      </c>
      <c r="B84" s="1">
        <v>2</v>
      </c>
      <c r="C84" s="62" t="s">
        <v>42</v>
      </c>
      <c r="D84" s="29" t="s">
        <v>44</v>
      </c>
      <c r="E84" s="29">
        <v>294</v>
      </c>
      <c r="F84" s="27"/>
      <c r="G84" s="27"/>
      <c r="H84" s="27"/>
      <c r="I84" s="27"/>
      <c r="J84" s="27"/>
      <c r="K84" s="32">
        <f t="shared" si="27"/>
        <v>294</v>
      </c>
      <c r="L84" s="32" t="s">
        <v>719</v>
      </c>
      <c r="M84" s="32" t="s">
        <v>524</v>
      </c>
      <c r="N84" s="33">
        <f t="shared" si="28"/>
        <v>294.00779999999997</v>
      </c>
      <c r="O84" s="32">
        <f t="shared" si="29"/>
        <v>1</v>
      </c>
      <c r="P84" s="32" t="str">
        <f t="shared" ca="1" si="30"/>
        <v>Y</v>
      </c>
      <c r="Q84" s="34" t="s">
        <v>39</v>
      </c>
      <c r="R84" s="35">
        <f t="shared" si="31"/>
        <v>0</v>
      </c>
      <c r="S84" s="36">
        <f t="shared" si="32"/>
        <v>294.29399999999998</v>
      </c>
      <c r="T84" s="36">
        <f t="shared" si="33"/>
        <v>294.29399999999998</v>
      </c>
      <c r="U84" s="35">
        <f t="shared" si="34"/>
        <v>0</v>
      </c>
      <c r="V84" s="35">
        <f t="shared" si="35"/>
        <v>294.29399999999998</v>
      </c>
      <c r="W84" s="29">
        <v>294</v>
      </c>
      <c r="X84" s="27"/>
      <c r="Y84" s="27"/>
      <c r="Z84" s="27"/>
      <c r="AA84" s="27"/>
      <c r="AB84" s="27"/>
      <c r="AJ84" s="26"/>
      <c r="AK84" s="26"/>
      <c r="AL84" s="40"/>
      <c r="AM84" s="40"/>
      <c r="AN84" s="40"/>
      <c r="AO84" s="59"/>
      <c r="AP84" s="59"/>
      <c r="AQ84" s="59"/>
      <c r="AR84" s="30"/>
      <c r="AS84" s="26"/>
      <c r="AT84" s="1"/>
    </row>
    <row r="85" spans="1:46" ht="15" x14ac:dyDescent="0.25">
      <c r="A85" s="1">
        <v>3</v>
      </c>
      <c r="B85" s="1">
        <v>3</v>
      </c>
      <c r="C85" s="62" t="s">
        <v>52</v>
      </c>
      <c r="D85" s="29" t="s">
        <v>54</v>
      </c>
      <c r="E85" s="29">
        <v>290</v>
      </c>
      <c r="F85" s="27"/>
      <c r="G85" s="27"/>
      <c r="H85" s="27"/>
      <c r="I85" s="27"/>
      <c r="J85" s="27"/>
      <c r="K85" s="32">
        <f t="shared" si="27"/>
        <v>290</v>
      </c>
      <c r="L85" s="32" t="s">
        <v>719</v>
      </c>
      <c r="M85" s="32" t="s">
        <v>525</v>
      </c>
      <c r="N85" s="33">
        <f t="shared" si="28"/>
        <v>290.00790000000001</v>
      </c>
      <c r="O85" s="32">
        <f t="shared" si="29"/>
        <v>1</v>
      </c>
      <c r="P85" s="32" t="str">
        <f t="shared" ca="1" si="30"/>
        <v>Y</v>
      </c>
      <c r="Q85" s="34" t="s">
        <v>39</v>
      </c>
      <c r="R85" s="35">
        <f t="shared" si="31"/>
        <v>0</v>
      </c>
      <c r="S85" s="36">
        <f t="shared" si="32"/>
        <v>290.28999999999996</v>
      </c>
      <c r="T85" s="36">
        <f t="shared" si="33"/>
        <v>290.29000000000002</v>
      </c>
      <c r="U85" s="35">
        <f t="shared" si="34"/>
        <v>0</v>
      </c>
      <c r="V85" s="35">
        <f t="shared" si="35"/>
        <v>290.29000000000002</v>
      </c>
      <c r="W85" s="29">
        <v>290</v>
      </c>
      <c r="X85" s="27"/>
      <c r="Y85" s="27"/>
      <c r="Z85" s="27"/>
      <c r="AA85" s="27"/>
      <c r="AB85" s="27"/>
      <c r="AJ85" s="26"/>
      <c r="AK85" s="26"/>
      <c r="AL85" s="40"/>
      <c r="AM85" s="40"/>
      <c r="AN85" s="40"/>
      <c r="AO85" s="59"/>
      <c r="AP85" s="59"/>
      <c r="AQ85" s="59"/>
      <c r="AR85" s="30"/>
      <c r="AS85" s="26"/>
      <c r="AT85" s="1"/>
    </row>
    <row r="86" spans="1:46" ht="15" x14ac:dyDescent="0.25">
      <c r="A86" s="1">
        <v>4</v>
      </c>
      <c r="B86" s="1">
        <v>4</v>
      </c>
      <c r="C86" s="62" t="s">
        <v>81</v>
      </c>
      <c r="D86" s="29" t="s">
        <v>38</v>
      </c>
      <c r="E86" s="29">
        <v>278</v>
      </c>
      <c r="F86" s="27"/>
      <c r="G86" s="27"/>
      <c r="H86" s="27"/>
      <c r="I86" s="27"/>
      <c r="J86" s="27"/>
      <c r="K86" s="32">
        <f t="shared" si="27"/>
        <v>278</v>
      </c>
      <c r="L86" s="32" t="s">
        <v>719</v>
      </c>
      <c r="M86" s="32"/>
      <c r="N86" s="33">
        <f t="shared" si="28"/>
        <v>278.00799999999998</v>
      </c>
      <c r="O86" s="32">
        <f t="shared" si="29"/>
        <v>1</v>
      </c>
      <c r="P86" s="32" t="str">
        <f t="shared" ca="1" si="30"/>
        <v>Y</v>
      </c>
      <c r="Q86" s="34" t="s">
        <v>39</v>
      </c>
      <c r="R86" s="35">
        <f t="shared" si="31"/>
        <v>0</v>
      </c>
      <c r="S86" s="36">
        <f t="shared" si="32"/>
        <v>278.27799999999996</v>
      </c>
      <c r="T86" s="36">
        <f t="shared" si="33"/>
        <v>278.27800000000002</v>
      </c>
      <c r="U86" s="35">
        <f t="shared" si="34"/>
        <v>0</v>
      </c>
      <c r="V86" s="35">
        <f t="shared" si="35"/>
        <v>278.27800000000002</v>
      </c>
      <c r="W86" s="29">
        <v>278</v>
      </c>
      <c r="X86" s="27"/>
      <c r="Y86" s="27"/>
      <c r="Z86" s="27"/>
      <c r="AA86" s="27"/>
      <c r="AB86" s="27"/>
      <c r="AJ86" s="26"/>
      <c r="AK86" s="26"/>
      <c r="AL86" s="40"/>
      <c r="AM86" s="40"/>
      <c r="AN86" s="40"/>
      <c r="AO86" s="59"/>
      <c r="AP86" s="59"/>
      <c r="AQ86" s="59"/>
      <c r="AR86" s="30"/>
      <c r="AS86" s="26"/>
      <c r="AT86" s="1"/>
    </row>
    <row r="87" spans="1:46" ht="15" x14ac:dyDescent="0.25">
      <c r="A87" s="1">
        <v>5</v>
      </c>
      <c r="B87" s="1">
        <v>5</v>
      </c>
      <c r="C87" s="62" t="s">
        <v>88</v>
      </c>
      <c r="D87" s="29" t="s">
        <v>19</v>
      </c>
      <c r="E87" s="29">
        <v>276</v>
      </c>
      <c r="F87" s="27"/>
      <c r="G87" s="27"/>
      <c r="H87" s="27"/>
      <c r="I87" s="27"/>
      <c r="J87" s="27"/>
      <c r="K87" s="32">
        <f t="shared" si="27"/>
        <v>276</v>
      </c>
      <c r="L87" s="32" t="s">
        <v>719</v>
      </c>
      <c r="M87" s="32"/>
      <c r="N87" s="33">
        <f t="shared" si="28"/>
        <v>276.00810000000001</v>
      </c>
      <c r="O87" s="32">
        <f t="shared" si="29"/>
        <v>1</v>
      </c>
      <c r="P87" s="32" t="str">
        <f t="shared" ca="1" si="30"/>
        <v>Y</v>
      </c>
      <c r="Q87" s="34" t="s">
        <v>39</v>
      </c>
      <c r="R87" s="35">
        <f t="shared" si="31"/>
        <v>0</v>
      </c>
      <c r="S87" s="36">
        <f t="shared" si="32"/>
        <v>276.27599999999995</v>
      </c>
      <c r="T87" s="36">
        <f t="shared" si="33"/>
        <v>276.27600000000001</v>
      </c>
      <c r="U87" s="35">
        <f t="shared" si="34"/>
        <v>0</v>
      </c>
      <c r="V87" s="35">
        <f t="shared" si="35"/>
        <v>276.27600000000001</v>
      </c>
      <c r="W87" s="29">
        <v>276</v>
      </c>
      <c r="X87" s="27"/>
      <c r="Y87" s="27"/>
      <c r="Z87" s="27"/>
      <c r="AA87" s="27"/>
      <c r="AB87" s="27"/>
      <c r="AJ87" s="26"/>
      <c r="AK87" s="26"/>
      <c r="AL87" s="40"/>
      <c r="AM87" s="40"/>
      <c r="AN87" s="40"/>
      <c r="AO87" s="59"/>
      <c r="AP87" s="59"/>
      <c r="AQ87" s="59"/>
      <c r="AR87" s="30"/>
      <c r="AS87" s="26"/>
      <c r="AT87" s="1"/>
    </row>
    <row r="88" spans="1:46" ht="15" x14ac:dyDescent="0.25">
      <c r="A88" s="1">
        <v>6</v>
      </c>
      <c r="B88" s="1">
        <v>6</v>
      </c>
      <c r="C88" s="62" t="s">
        <v>97</v>
      </c>
      <c r="D88" s="29" t="s">
        <v>87</v>
      </c>
      <c r="E88" s="29">
        <v>273</v>
      </c>
      <c r="F88" s="27"/>
      <c r="G88" s="27"/>
      <c r="H88" s="27"/>
      <c r="I88" s="27"/>
      <c r="J88" s="27"/>
      <c r="K88" s="32">
        <f t="shared" si="27"/>
        <v>273</v>
      </c>
      <c r="L88" s="32" t="s">
        <v>719</v>
      </c>
      <c r="M88" s="32"/>
      <c r="N88" s="33">
        <f t="shared" si="28"/>
        <v>273.00819999999999</v>
      </c>
      <c r="O88" s="32">
        <f t="shared" si="29"/>
        <v>1</v>
      </c>
      <c r="P88" s="32" t="str">
        <f t="shared" ca="1" si="30"/>
        <v>Y</v>
      </c>
      <c r="Q88" s="34" t="s">
        <v>39</v>
      </c>
      <c r="R88" s="35">
        <f t="shared" si="31"/>
        <v>0</v>
      </c>
      <c r="S88" s="36">
        <f t="shared" si="32"/>
        <v>273.27299999999997</v>
      </c>
      <c r="T88" s="36">
        <f t="shared" si="33"/>
        <v>273.27300000000002</v>
      </c>
      <c r="U88" s="35">
        <f t="shared" si="34"/>
        <v>0</v>
      </c>
      <c r="V88" s="35">
        <f t="shared" si="35"/>
        <v>273.27300000000002</v>
      </c>
      <c r="W88" s="29">
        <v>273</v>
      </c>
      <c r="X88" s="27"/>
      <c r="Y88" s="27"/>
      <c r="Z88" s="27"/>
      <c r="AA88" s="27"/>
      <c r="AB88" s="27"/>
      <c r="AJ88" s="26"/>
      <c r="AK88" s="26"/>
      <c r="AL88" s="40"/>
      <c r="AM88" s="40"/>
      <c r="AN88" s="40"/>
      <c r="AO88" s="59"/>
      <c r="AP88" s="59"/>
      <c r="AQ88" s="59"/>
      <c r="AR88" s="30"/>
      <c r="AS88" s="26"/>
      <c r="AT88" s="1"/>
    </row>
    <row r="89" spans="1:46" ht="15" x14ac:dyDescent="0.25">
      <c r="A89" s="1">
        <v>7</v>
      </c>
      <c r="B89" s="1">
        <v>7</v>
      </c>
      <c r="C89" s="62" t="s">
        <v>98</v>
      </c>
      <c r="D89" s="29" t="s">
        <v>25</v>
      </c>
      <c r="E89" s="29">
        <v>272</v>
      </c>
      <c r="F89" s="27"/>
      <c r="G89" s="27"/>
      <c r="H89" s="27"/>
      <c r="I89" s="27"/>
      <c r="J89" s="27"/>
      <c r="K89" s="32">
        <f t="shared" si="27"/>
        <v>272</v>
      </c>
      <c r="L89" s="32" t="s">
        <v>719</v>
      </c>
      <c r="M89" s="32"/>
      <c r="N89" s="33">
        <f t="shared" si="28"/>
        <v>272.00830000000002</v>
      </c>
      <c r="O89" s="32">
        <f t="shared" si="29"/>
        <v>1</v>
      </c>
      <c r="P89" s="32" t="str">
        <f t="shared" ca="1" si="30"/>
        <v>Y</v>
      </c>
      <c r="Q89" s="34" t="s">
        <v>39</v>
      </c>
      <c r="R89" s="35">
        <f t="shared" si="31"/>
        <v>0</v>
      </c>
      <c r="S89" s="36">
        <f t="shared" si="32"/>
        <v>272.27199999999999</v>
      </c>
      <c r="T89" s="36">
        <f t="shared" si="33"/>
        <v>272.27199999999999</v>
      </c>
      <c r="U89" s="35">
        <f t="shared" si="34"/>
        <v>0</v>
      </c>
      <c r="V89" s="35">
        <f t="shared" si="35"/>
        <v>272.27199999999999</v>
      </c>
      <c r="W89" s="29">
        <v>272</v>
      </c>
      <c r="X89" s="27"/>
      <c r="Y89" s="27"/>
      <c r="Z89" s="27"/>
      <c r="AA89" s="27"/>
      <c r="AB89" s="27"/>
      <c r="AJ89" s="26"/>
      <c r="AK89" s="26"/>
      <c r="AL89" s="40"/>
      <c r="AM89" s="40"/>
      <c r="AN89" s="40"/>
      <c r="AO89" s="59"/>
      <c r="AP89" s="59"/>
      <c r="AQ89" s="59"/>
      <c r="AR89" s="30"/>
      <c r="AS89" s="26"/>
      <c r="AT89" s="1"/>
    </row>
    <row r="90" spans="1:46" ht="15" x14ac:dyDescent="0.25">
      <c r="A90" s="1">
        <v>8</v>
      </c>
      <c r="B90" s="1">
        <v>8</v>
      </c>
      <c r="C90" s="62" t="s">
        <v>102</v>
      </c>
      <c r="D90" s="29" t="s">
        <v>38</v>
      </c>
      <c r="E90" s="29">
        <v>268</v>
      </c>
      <c r="F90" s="27"/>
      <c r="G90" s="27"/>
      <c r="H90" s="27"/>
      <c r="I90" s="27"/>
      <c r="J90" s="27"/>
      <c r="K90" s="32">
        <f t="shared" si="27"/>
        <v>268</v>
      </c>
      <c r="L90" s="32" t="s">
        <v>719</v>
      </c>
      <c r="M90" s="32"/>
      <c r="N90" s="33">
        <f t="shared" si="28"/>
        <v>268.00839999999999</v>
      </c>
      <c r="O90" s="32">
        <f t="shared" si="29"/>
        <v>1</v>
      </c>
      <c r="P90" s="32" t="str">
        <f t="shared" ca="1" si="30"/>
        <v>Y</v>
      </c>
      <c r="Q90" s="34" t="s">
        <v>39</v>
      </c>
      <c r="R90" s="35">
        <f t="shared" si="31"/>
        <v>0</v>
      </c>
      <c r="S90" s="36">
        <f t="shared" si="32"/>
        <v>268.26799999999997</v>
      </c>
      <c r="T90" s="36">
        <f t="shared" si="33"/>
        <v>268.26799999999997</v>
      </c>
      <c r="U90" s="35">
        <f t="shared" si="34"/>
        <v>0</v>
      </c>
      <c r="V90" s="35">
        <f t="shared" si="35"/>
        <v>268.26799999999997</v>
      </c>
      <c r="W90" s="29">
        <v>268</v>
      </c>
      <c r="X90" s="27"/>
      <c r="Y90" s="27"/>
      <c r="Z90" s="27"/>
      <c r="AA90" s="27"/>
      <c r="AB90" s="27"/>
      <c r="AJ90" s="26"/>
      <c r="AK90" s="26"/>
      <c r="AL90" s="40"/>
      <c r="AM90" s="40"/>
      <c r="AN90" s="40"/>
      <c r="AO90" s="59"/>
      <c r="AP90" s="59"/>
      <c r="AQ90" s="59"/>
      <c r="AR90" s="30"/>
      <c r="AS90" s="26"/>
      <c r="AT90" s="1"/>
    </row>
    <row r="91" spans="1:46" ht="15" x14ac:dyDescent="0.25">
      <c r="A91" s="1">
        <v>9</v>
      </c>
      <c r="B91" s="1">
        <v>9</v>
      </c>
      <c r="C91" s="62" t="s">
        <v>105</v>
      </c>
      <c r="D91" s="29" t="s">
        <v>74</v>
      </c>
      <c r="E91" s="29">
        <v>265</v>
      </c>
      <c r="F91" s="27"/>
      <c r="G91" s="27"/>
      <c r="H91" s="27"/>
      <c r="I91" s="27"/>
      <c r="J91" s="27"/>
      <c r="K91" s="32">
        <f t="shared" si="27"/>
        <v>265</v>
      </c>
      <c r="L91" s="32" t="s">
        <v>719</v>
      </c>
      <c r="M91" s="32"/>
      <c r="N91" s="33">
        <f t="shared" si="28"/>
        <v>265.00850000000003</v>
      </c>
      <c r="O91" s="32">
        <f t="shared" si="29"/>
        <v>1</v>
      </c>
      <c r="P91" s="32" t="str">
        <f t="shared" ca="1" si="30"/>
        <v>Y</v>
      </c>
      <c r="Q91" s="34" t="s">
        <v>39</v>
      </c>
      <c r="R91" s="35">
        <f t="shared" si="31"/>
        <v>0</v>
      </c>
      <c r="S91" s="36">
        <f t="shared" si="32"/>
        <v>265.26499999999999</v>
      </c>
      <c r="T91" s="36">
        <f t="shared" si="33"/>
        <v>265.26499999999999</v>
      </c>
      <c r="U91" s="35">
        <f t="shared" si="34"/>
        <v>0</v>
      </c>
      <c r="V91" s="35">
        <f t="shared" si="35"/>
        <v>265.26499999999999</v>
      </c>
      <c r="W91" s="29">
        <v>265</v>
      </c>
      <c r="X91" s="27"/>
      <c r="Y91" s="27"/>
      <c r="Z91" s="27"/>
      <c r="AA91" s="27"/>
      <c r="AB91" s="27"/>
      <c r="AJ91" s="26"/>
      <c r="AK91" s="26"/>
      <c r="AL91" s="40"/>
      <c r="AM91" s="40"/>
      <c r="AN91" s="40"/>
      <c r="AO91" s="59"/>
      <c r="AP91" s="59"/>
      <c r="AQ91" s="59"/>
      <c r="AR91" s="30"/>
      <c r="AS91" s="26"/>
      <c r="AT91" s="1"/>
    </row>
    <row r="92" spans="1:46" ht="15" x14ac:dyDescent="0.25">
      <c r="A92" s="1">
        <v>10</v>
      </c>
      <c r="B92" s="1">
        <v>10</v>
      </c>
      <c r="C92" s="62" t="s">
        <v>114</v>
      </c>
      <c r="D92" s="29" t="s">
        <v>25</v>
      </c>
      <c r="E92" s="29">
        <v>259</v>
      </c>
      <c r="F92" s="27"/>
      <c r="G92" s="27"/>
      <c r="H92" s="27"/>
      <c r="I92" s="27"/>
      <c r="J92" s="27"/>
      <c r="K92" s="32">
        <f t="shared" si="27"/>
        <v>259</v>
      </c>
      <c r="L92" s="32" t="s">
        <v>719</v>
      </c>
      <c r="M92" s="32"/>
      <c r="N92" s="33">
        <f t="shared" si="28"/>
        <v>259.0086</v>
      </c>
      <c r="O92" s="32">
        <f t="shared" si="29"/>
        <v>1</v>
      </c>
      <c r="P92" s="32" t="str">
        <f t="shared" ca="1" si="30"/>
        <v>Y</v>
      </c>
      <c r="Q92" s="34" t="s">
        <v>39</v>
      </c>
      <c r="R92" s="35">
        <f t="shared" si="31"/>
        <v>0</v>
      </c>
      <c r="S92" s="36">
        <f t="shared" si="32"/>
        <v>259.25899999999996</v>
      </c>
      <c r="T92" s="36">
        <f t="shared" si="33"/>
        <v>259.25900000000001</v>
      </c>
      <c r="U92" s="35">
        <f t="shared" si="34"/>
        <v>0</v>
      </c>
      <c r="V92" s="35">
        <f t="shared" si="35"/>
        <v>259.25900000000001</v>
      </c>
      <c r="W92" s="29">
        <v>259</v>
      </c>
      <c r="X92" s="27"/>
      <c r="Y92" s="27"/>
      <c r="Z92" s="27"/>
      <c r="AA92" s="27"/>
      <c r="AB92" s="27"/>
      <c r="AJ92" s="26"/>
      <c r="AK92" s="26"/>
      <c r="AL92" s="40"/>
      <c r="AM92" s="40"/>
      <c r="AN92" s="40"/>
      <c r="AO92" s="59"/>
      <c r="AP92" s="59"/>
      <c r="AQ92" s="59"/>
      <c r="AR92" s="30"/>
      <c r="AS92" s="26"/>
      <c r="AT92" s="1"/>
    </row>
    <row r="93" spans="1:46" ht="15" x14ac:dyDescent="0.25">
      <c r="A93" s="1">
        <v>11</v>
      </c>
      <c r="B93" s="1">
        <v>11</v>
      </c>
      <c r="C93" s="62" t="s">
        <v>121</v>
      </c>
      <c r="D93" s="29" t="s">
        <v>25</v>
      </c>
      <c r="E93" s="29">
        <v>255</v>
      </c>
      <c r="F93" s="27"/>
      <c r="G93" s="27"/>
      <c r="H93" s="27"/>
      <c r="I93" s="27"/>
      <c r="J93" s="27"/>
      <c r="K93" s="32">
        <f t="shared" si="27"/>
        <v>255</v>
      </c>
      <c r="L93" s="32" t="s">
        <v>719</v>
      </c>
      <c r="M93" s="32"/>
      <c r="N93" s="33">
        <f t="shared" si="28"/>
        <v>255.0087</v>
      </c>
      <c r="O93" s="32">
        <f t="shared" si="29"/>
        <v>1</v>
      </c>
      <c r="P93" s="32" t="str">
        <f t="shared" ca="1" si="30"/>
        <v>Y</v>
      </c>
      <c r="Q93" s="34" t="s">
        <v>39</v>
      </c>
      <c r="R93" s="35">
        <f t="shared" si="31"/>
        <v>0</v>
      </c>
      <c r="S93" s="36">
        <f t="shared" si="32"/>
        <v>255.25499999999997</v>
      </c>
      <c r="T93" s="36">
        <f t="shared" si="33"/>
        <v>255.255</v>
      </c>
      <c r="U93" s="35">
        <f t="shared" si="34"/>
        <v>0</v>
      </c>
      <c r="V93" s="35">
        <f t="shared" si="35"/>
        <v>255.255</v>
      </c>
      <c r="W93" s="29">
        <v>255</v>
      </c>
      <c r="X93" s="27"/>
      <c r="Y93" s="27"/>
      <c r="Z93" s="27"/>
      <c r="AA93" s="27"/>
      <c r="AB93" s="27"/>
      <c r="AJ93" s="26"/>
      <c r="AK93" s="26"/>
      <c r="AL93" s="40"/>
      <c r="AM93" s="40"/>
      <c r="AN93" s="40"/>
      <c r="AO93" s="59"/>
      <c r="AP93" s="59"/>
      <c r="AQ93" s="59"/>
      <c r="AR93" s="30"/>
      <c r="AS93" s="26"/>
      <c r="AT93" s="1"/>
    </row>
    <row r="94" spans="1:46" ht="15" x14ac:dyDescent="0.25">
      <c r="A94" s="1">
        <v>12</v>
      </c>
      <c r="B94" s="1">
        <v>12</v>
      </c>
      <c r="C94" s="62" t="s">
        <v>128</v>
      </c>
      <c r="D94" s="29" t="s">
        <v>87</v>
      </c>
      <c r="E94" s="29">
        <v>251</v>
      </c>
      <c r="F94" s="27"/>
      <c r="G94" s="27"/>
      <c r="H94" s="27"/>
      <c r="I94" s="27"/>
      <c r="J94" s="27"/>
      <c r="K94" s="32">
        <f t="shared" si="27"/>
        <v>251</v>
      </c>
      <c r="L94" s="32" t="s">
        <v>719</v>
      </c>
      <c r="M94" s="32"/>
      <c r="N94" s="33">
        <f t="shared" si="28"/>
        <v>251.00880000000001</v>
      </c>
      <c r="O94" s="32">
        <f t="shared" si="29"/>
        <v>1</v>
      </c>
      <c r="P94" s="32" t="str">
        <f t="shared" ca="1" si="30"/>
        <v>Y</v>
      </c>
      <c r="Q94" s="34" t="s">
        <v>39</v>
      </c>
      <c r="R94" s="35">
        <f t="shared" si="31"/>
        <v>0</v>
      </c>
      <c r="S94" s="36">
        <f t="shared" si="32"/>
        <v>251.25099999999998</v>
      </c>
      <c r="T94" s="36">
        <f t="shared" si="33"/>
        <v>251.251</v>
      </c>
      <c r="U94" s="35">
        <f t="shared" si="34"/>
        <v>0</v>
      </c>
      <c r="V94" s="35">
        <f t="shared" si="35"/>
        <v>251.251</v>
      </c>
      <c r="W94" s="29">
        <v>251</v>
      </c>
      <c r="X94" s="27"/>
      <c r="Y94" s="27"/>
      <c r="Z94" s="27"/>
      <c r="AA94" s="27"/>
      <c r="AB94" s="27"/>
      <c r="AJ94" s="26"/>
      <c r="AK94" s="26"/>
      <c r="AL94" s="40"/>
      <c r="AM94" s="40"/>
      <c r="AN94" s="40"/>
      <c r="AO94" s="59"/>
      <c r="AP94" s="59"/>
      <c r="AQ94" s="59"/>
      <c r="AR94" s="30"/>
      <c r="AS94" s="26"/>
      <c r="AT94" s="1"/>
    </row>
    <row r="95" spans="1:46" ht="15" x14ac:dyDescent="0.25">
      <c r="A95" s="1">
        <v>13</v>
      </c>
      <c r="B95" s="1">
        <v>13</v>
      </c>
      <c r="C95" s="62" t="s">
        <v>132</v>
      </c>
      <c r="D95" s="29" t="s">
        <v>134</v>
      </c>
      <c r="E95" s="29">
        <v>247</v>
      </c>
      <c r="F95" s="27"/>
      <c r="G95" s="27"/>
      <c r="H95" s="27"/>
      <c r="I95" s="27"/>
      <c r="J95" s="27"/>
      <c r="K95" s="32">
        <f t="shared" si="27"/>
        <v>247</v>
      </c>
      <c r="L95" s="32" t="s">
        <v>719</v>
      </c>
      <c r="M95" s="32"/>
      <c r="N95" s="33">
        <f t="shared" si="28"/>
        <v>247.00890000000001</v>
      </c>
      <c r="O95" s="32">
        <f t="shared" si="29"/>
        <v>1</v>
      </c>
      <c r="P95" s="32" t="str">
        <f t="shared" ca="1" si="30"/>
        <v>Y</v>
      </c>
      <c r="Q95" s="34" t="s">
        <v>39</v>
      </c>
      <c r="R95" s="35">
        <f t="shared" si="31"/>
        <v>0</v>
      </c>
      <c r="S95" s="36">
        <f t="shared" si="32"/>
        <v>247.24699999999999</v>
      </c>
      <c r="T95" s="36">
        <f t="shared" si="33"/>
        <v>247.24700000000001</v>
      </c>
      <c r="U95" s="35">
        <f t="shared" si="34"/>
        <v>0</v>
      </c>
      <c r="V95" s="35">
        <f t="shared" si="35"/>
        <v>247.24700000000001</v>
      </c>
      <c r="W95" s="29">
        <v>247</v>
      </c>
      <c r="X95" s="27"/>
      <c r="Y95" s="27"/>
      <c r="Z95" s="27"/>
      <c r="AA95" s="27"/>
      <c r="AB95" s="27"/>
      <c r="AJ95" s="26"/>
      <c r="AK95" s="26"/>
      <c r="AL95" s="40"/>
      <c r="AM95" s="40"/>
      <c r="AN95" s="40"/>
      <c r="AO95" s="59"/>
      <c r="AP95" s="59"/>
      <c r="AQ95" s="59"/>
      <c r="AR95" s="30"/>
      <c r="AS95" s="26"/>
      <c r="AT95" s="1"/>
    </row>
    <row r="96" spans="1:46" ht="15" x14ac:dyDescent="0.25">
      <c r="A96" s="1">
        <v>14</v>
      </c>
      <c r="B96" s="1">
        <v>14</v>
      </c>
      <c r="C96" s="62" t="s">
        <v>178</v>
      </c>
      <c r="D96" s="29" t="s">
        <v>25</v>
      </c>
      <c r="E96" s="29">
        <v>235</v>
      </c>
      <c r="F96" s="27"/>
      <c r="G96" s="27"/>
      <c r="H96" s="27"/>
      <c r="I96" s="27"/>
      <c r="J96" s="27"/>
      <c r="K96" s="32">
        <f t="shared" si="27"/>
        <v>235</v>
      </c>
      <c r="L96" s="32" t="s">
        <v>719</v>
      </c>
      <c r="M96" s="32"/>
      <c r="N96" s="33">
        <f t="shared" si="28"/>
        <v>235.00899999999999</v>
      </c>
      <c r="O96" s="32">
        <f t="shared" si="29"/>
        <v>1</v>
      </c>
      <c r="P96" s="32" t="str">
        <f t="shared" ca="1" si="30"/>
        <v>Y</v>
      </c>
      <c r="Q96" s="34" t="s">
        <v>39</v>
      </c>
      <c r="R96" s="35">
        <f t="shared" si="31"/>
        <v>0</v>
      </c>
      <c r="S96" s="36">
        <f t="shared" si="32"/>
        <v>235.23499999999999</v>
      </c>
      <c r="T96" s="36">
        <f t="shared" si="33"/>
        <v>235.23500000000001</v>
      </c>
      <c r="U96" s="35">
        <f t="shared" si="34"/>
        <v>0</v>
      </c>
      <c r="V96" s="35">
        <f t="shared" si="35"/>
        <v>235.23500000000001</v>
      </c>
      <c r="W96" s="29">
        <v>235</v>
      </c>
      <c r="X96" s="27"/>
      <c r="Y96" s="27"/>
      <c r="Z96" s="27"/>
      <c r="AA96" s="27"/>
      <c r="AB96" s="27"/>
      <c r="AJ96" s="26"/>
      <c r="AK96" s="26"/>
      <c r="AL96" s="40"/>
      <c r="AM96" s="40"/>
      <c r="AN96" s="40"/>
      <c r="AO96" s="59"/>
      <c r="AP96" s="59"/>
      <c r="AQ96" s="59"/>
      <c r="AR96" s="30"/>
      <c r="AS96" s="26"/>
      <c r="AT96" s="1"/>
    </row>
    <row r="97" spans="1:46" ht="15" x14ac:dyDescent="0.25">
      <c r="A97" s="1">
        <v>15</v>
      </c>
      <c r="B97" s="1">
        <v>15</v>
      </c>
      <c r="C97" s="62" t="s">
        <v>191</v>
      </c>
      <c r="D97" s="29" t="s">
        <v>193</v>
      </c>
      <c r="E97" s="29">
        <v>227</v>
      </c>
      <c r="F97" s="27"/>
      <c r="G97" s="27"/>
      <c r="H97" s="27"/>
      <c r="I97" s="27"/>
      <c r="J97" s="27"/>
      <c r="K97" s="32">
        <f t="shared" si="27"/>
        <v>227</v>
      </c>
      <c r="L97" s="32" t="s">
        <v>719</v>
      </c>
      <c r="M97" s="32"/>
      <c r="N97" s="33">
        <f t="shared" si="28"/>
        <v>227.00909999999999</v>
      </c>
      <c r="O97" s="32">
        <f t="shared" si="29"/>
        <v>1</v>
      </c>
      <c r="P97" s="32" t="str">
        <f t="shared" ca="1" si="30"/>
        <v>Y</v>
      </c>
      <c r="Q97" s="34" t="s">
        <v>39</v>
      </c>
      <c r="R97" s="35">
        <f t="shared" si="31"/>
        <v>0</v>
      </c>
      <c r="S97" s="36">
        <f t="shared" si="32"/>
        <v>227.22699999999998</v>
      </c>
      <c r="T97" s="36">
        <f t="shared" si="33"/>
        <v>227.227</v>
      </c>
      <c r="U97" s="35">
        <f t="shared" si="34"/>
        <v>0</v>
      </c>
      <c r="V97" s="35">
        <f t="shared" si="35"/>
        <v>227.227</v>
      </c>
      <c r="W97" s="29">
        <v>227</v>
      </c>
      <c r="X97" s="27"/>
      <c r="Y97" s="27"/>
      <c r="Z97" s="27"/>
      <c r="AA97" s="27"/>
      <c r="AB97" s="27"/>
      <c r="AJ97" s="26"/>
      <c r="AK97" s="26"/>
      <c r="AL97" s="40"/>
      <c r="AM97" s="40"/>
      <c r="AN97" s="40"/>
      <c r="AO97" s="59"/>
      <c r="AP97" s="59"/>
      <c r="AQ97" s="59"/>
      <c r="AR97" s="30"/>
      <c r="AS97" s="26"/>
      <c r="AT97" s="1"/>
    </row>
    <row r="98" spans="1:46" ht="15" x14ac:dyDescent="0.25">
      <c r="A98" s="1">
        <v>16</v>
      </c>
      <c r="B98" s="1">
        <v>16</v>
      </c>
      <c r="C98" s="62" t="s">
        <v>205</v>
      </c>
      <c r="D98" s="29" t="s">
        <v>25</v>
      </c>
      <c r="E98" s="29">
        <v>219</v>
      </c>
      <c r="F98" s="27"/>
      <c r="G98" s="27"/>
      <c r="H98" s="27"/>
      <c r="I98" s="27"/>
      <c r="J98" s="27"/>
      <c r="K98" s="32">
        <f t="shared" si="27"/>
        <v>219</v>
      </c>
      <c r="L98" s="32" t="s">
        <v>719</v>
      </c>
      <c r="M98" s="32"/>
      <c r="N98" s="33">
        <f t="shared" si="28"/>
        <v>219.00919999999999</v>
      </c>
      <c r="O98" s="32">
        <f t="shared" si="29"/>
        <v>1</v>
      </c>
      <c r="P98" s="32" t="str">
        <f t="shared" ca="1" si="30"/>
        <v>Y</v>
      </c>
      <c r="Q98" s="34" t="s">
        <v>39</v>
      </c>
      <c r="R98" s="35">
        <f t="shared" si="31"/>
        <v>0</v>
      </c>
      <c r="S98" s="36">
        <f t="shared" si="32"/>
        <v>219.21899999999997</v>
      </c>
      <c r="T98" s="36">
        <f t="shared" si="33"/>
        <v>219.21899999999999</v>
      </c>
      <c r="U98" s="35">
        <f t="shared" si="34"/>
        <v>0</v>
      </c>
      <c r="V98" s="35">
        <f t="shared" si="35"/>
        <v>219.21899999999999</v>
      </c>
      <c r="W98" s="29">
        <v>219</v>
      </c>
      <c r="X98" s="27"/>
      <c r="Y98" s="27"/>
      <c r="Z98" s="27"/>
      <c r="AA98" s="27"/>
      <c r="AB98" s="27"/>
      <c r="AJ98" s="26"/>
      <c r="AK98" s="26"/>
      <c r="AL98" s="40"/>
      <c r="AM98" s="40"/>
      <c r="AN98" s="40"/>
      <c r="AO98" s="59"/>
      <c r="AP98" s="59"/>
      <c r="AQ98" s="59"/>
      <c r="AR98" s="30"/>
      <c r="AS98" s="26"/>
      <c r="AT98" s="1"/>
    </row>
    <row r="99" spans="1:46" ht="15" x14ac:dyDescent="0.25">
      <c r="A99" s="1">
        <v>17</v>
      </c>
      <c r="B99" s="1">
        <v>17</v>
      </c>
      <c r="C99" s="62" t="s">
        <v>216</v>
      </c>
      <c r="D99" s="29" t="s">
        <v>30</v>
      </c>
      <c r="E99" s="29">
        <v>212</v>
      </c>
      <c r="F99" s="27"/>
      <c r="G99" s="27"/>
      <c r="H99" s="27"/>
      <c r="I99" s="27"/>
      <c r="J99" s="27"/>
      <c r="K99" s="32">
        <f t="shared" si="27"/>
        <v>212</v>
      </c>
      <c r="L99" s="32" t="s">
        <v>719</v>
      </c>
      <c r="M99" s="32"/>
      <c r="N99" s="33">
        <f t="shared" si="28"/>
        <v>212.0093</v>
      </c>
      <c r="O99" s="32">
        <f t="shared" si="29"/>
        <v>1</v>
      </c>
      <c r="P99" s="32" t="str">
        <f t="shared" ca="1" si="30"/>
        <v>Y</v>
      </c>
      <c r="Q99" s="34" t="s">
        <v>39</v>
      </c>
      <c r="R99" s="35">
        <f t="shared" si="31"/>
        <v>0</v>
      </c>
      <c r="S99" s="36">
        <f t="shared" si="32"/>
        <v>212.21199999999999</v>
      </c>
      <c r="T99" s="36">
        <f t="shared" si="33"/>
        <v>212.21199999999999</v>
      </c>
      <c r="U99" s="35">
        <f t="shared" si="34"/>
        <v>0</v>
      </c>
      <c r="V99" s="35">
        <f t="shared" si="35"/>
        <v>212.21199999999999</v>
      </c>
      <c r="W99" s="29">
        <v>212</v>
      </c>
      <c r="X99" s="27"/>
      <c r="Y99" s="27"/>
      <c r="Z99" s="27"/>
      <c r="AA99" s="27"/>
      <c r="AB99" s="27"/>
      <c r="AJ99" s="26"/>
      <c r="AK99" s="26"/>
      <c r="AL99" s="40"/>
      <c r="AM99" s="40"/>
      <c r="AN99" s="40"/>
      <c r="AO99" s="59"/>
      <c r="AP99" s="59"/>
      <c r="AQ99" s="59"/>
      <c r="AR99" s="30"/>
      <c r="AS99" s="26"/>
      <c r="AT99" s="1"/>
    </row>
    <row r="100" spans="1:46" ht="15" x14ac:dyDescent="0.25">
      <c r="A100" s="1">
        <v>18</v>
      </c>
      <c r="B100" s="1">
        <v>18</v>
      </c>
      <c r="C100" s="62" t="s">
        <v>220</v>
      </c>
      <c r="D100" s="29" t="s">
        <v>65</v>
      </c>
      <c r="E100" s="29">
        <v>210</v>
      </c>
      <c r="F100" s="27"/>
      <c r="G100" s="27"/>
      <c r="H100" s="27"/>
      <c r="I100" s="27"/>
      <c r="J100" s="27"/>
      <c r="K100" s="32">
        <f t="shared" si="27"/>
        <v>210</v>
      </c>
      <c r="L100" s="32" t="s">
        <v>719</v>
      </c>
      <c r="M100" s="32"/>
      <c r="N100" s="33">
        <f t="shared" si="28"/>
        <v>210.0094</v>
      </c>
      <c r="O100" s="32">
        <f t="shared" si="29"/>
        <v>1</v>
      </c>
      <c r="P100" s="32" t="str">
        <f t="shared" ca="1" si="30"/>
        <v>Y</v>
      </c>
      <c r="Q100" s="34" t="s">
        <v>39</v>
      </c>
      <c r="R100" s="35">
        <f t="shared" si="31"/>
        <v>0</v>
      </c>
      <c r="S100" s="36">
        <f t="shared" si="32"/>
        <v>210.20999999999998</v>
      </c>
      <c r="T100" s="36">
        <f t="shared" si="33"/>
        <v>210.21</v>
      </c>
      <c r="U100" s="35">
        <f t="shared" si="34"/>
        <v>0</v>
      </c>
      <c r="V100" s="35">
        <f t="shared" si="35"/>
        <v>210.21</v>
      </c>
      <c r="W100" s="29">
        <v>210</v>
      </c>
      <c r="X100" s="27"/>
      <c r="Y100" s="27"/>
      <c r="Z100" s="27"/>
      <c r="AA100" s="27"/>
      <c r="AB100" s="27"/>
      <c r="AJ100" s="26"/>
      <c r="AK100" s="26"/>
      <c r="AL100" s="40"/>
      <c r="AM100" s="40"/>
      <c r="AN100" s="40"/>
      <c r="AO100" s="59"/>
      <c r="AP100" s="59"/>
      <c r="AQ100" s="59"/>
      <c r="AR100" s="30"/>
      <c r="AS100" s="26"/>
      <c r="AT100" s="1"/>
    </row>
    <row r="101" spans="1:46" ht="15" x14ac:dyDescent="0.25">
      <c r="A101" s="1">
        <v>19</v>
      </c>
      <c r="B101" s="1">
        <v>19</v>
      </c>
      <c r="C101" s="62" t="s">
        <v>223</v>
      </c>
      <c r="D101" s="29" t="s">
        <v>74</v>
      </c>
      <c r="E101" s="29">
        <v>208</v>
      </c>
      <c r="F101" s="27"/>
      <c r="G101" s="27"/>
      <c r="H101" s="27"/>
      <c r="I101" s="27"/>
      <c r="J101" s="27"/>
      <c r="K101" s="32">
        <f t="shared" si="27"/>
        <v>208</v>
      </c>
      <c r="L101" s="32" t="s">
        <v>719</v>
      </c>
      <c r="M101" s="32"/>
      <c r="N101" s="33">
        <f t="shared" si="28"/>
        <v>208.0095</v>
      </c>
      <c r="O101" s="32">
        <f t="shared" si="29"/>
        <v>1</v>
      </c>
      <c r="P101" s="32" t="str">
        <f t="shared" ca="1" si="30"/>
        <v>Y</v>
      </c>
      <c r="Q101" s="34" t="s">
        <v>39</v>
      </c>
      <c r="R101" s="35">
        <f t="shared" si="31"/>
        <v>0</v>
      </c>
      <c r="S101" s="36">
        <f t="shared" si="32"/>
        <v>208.20799999999997</v>
      </c>
      <c r="T101" s="36">
        <f t="shared" si="33"/>
        <v>208.208</v>
      </c>
      <c r="U101" s="35">
        <f t="shared" si="34"/>
        <v>0</v>
      </c>
      <c r="V101" s="35">
        <f t="shared" si="35"/>
        <v>208.208</v>
      </c>
      <c r="W101" s="29">
        <v>208</v>
      </c>
      <c r="X101" s="27"/>
      <c r="Y101" s="27"/>
      <c r="Z101" s="27"/>
      <c r="AA101" s="27"/>
      <c r="AB101" s="27"/>
      <c r="AJ101" s="26"/>
      <c r="AK101" s="26"/>
      <c r="AL101" s="40"/>
      <c r="AM101" s="40"/>
      <c r="AN101" s="40"/>
      <c r="AO101" s="59"/>
      <c r="AP101" s="59"/>
      <c r="AQ101" s="59"/>
      <c r="AR101" s="30"/>
      <c r="AS101" s="26"/>
      <c r="AT101" s="1"/>
    </row>
    <row r="102" spans="1:46" ht="15" x14ac:dyDescent="0.25">
      <c r="A102" s="1">
        <v>20</v>
      </c>
      <c r="B102" s="1">
        <v>20</v>
      </c>
      <c r="C102" s="62" t="s">
        <v>225</v>
      </c>
      <c r="D102" s="29" t="s">
        <v>167</v>
      </c>
      <c r="E102" s="29">
        <v>206</v>
      </c>
      <c r="F102" s="27"/>
      <c r="G102" s="27"/>
      <c r="H102" s="27"/>
      <c r="I102" s="27"/>
      <c r="J102" s="27"/>
      <c r="K102" s="32">
        <f t="shared" si="27"/>
        <v>206</v>
      </c>
      <c r="L102" s="32" t="s">
        <v>719</v>
      </c>
      <c r="M102" s="32"/>
      <c r="N102" s="33">
        <f t="shared" si="28"/>
        <v>206.00960000000001</v>
      </c>
      <c r="O102" s="32">
        <f t="shared" si="29"/>
        <v>1</v>
      </c>
      <c r="P102" s="32" t="str">
        <f t="shared" ca="1" si="30"/>
        <v>Y</v>
      </c>
      <c r="Q102" s="34" t="s">
        <v>39</v>
      </c>
      <c r="R102" s="35">
        <f t="shared" si="31"/>
        <v>0</v>
      </c>
      <c r="S102" s="36">
        <f t="shared" si="32"/>
        <v>206.20599999999999</v>
      </c>
      <c r="T102" s="36">
        <f t="shared" si="33"/>
        <v>206.20599999999999</v>
      </c>
      <c r="U102" s="35">
        <f t="shared" si="34"/>
        <v>0</v>
      </c>
      <c r="V102" s="35">
        <f t="shared" si="35"/>
        <v>206.20599999999999</v>
      </c>
      <c r="W102" s="29">
        <v>206</v>
      </c>
      <c r="X102" s="27"/>
      <c r="Y102" s="27"/>
      <c r="Z102" s="27"/>
      <c r="AA102" s="27"/>
      <c r="AB102" s="27"/>
      <c r="AJ102" s="26"/>
      <c r="AK102" s="26"/>
      <c r="AL102" s="40"/>
      <c r="AM102" s="40"/>
      <c r="AN102" s="40"/>
      <c r="AO102" s="59"/>
      <c r="AP102" s="59"/>
      <c r="AQ102" s="59"/>
      <c r="AR102" s="30"/>
      <c r="AS102" s="26"/>
      <c r="AT102" s="1"/>
    </row>
    <row r="103" spans="1:46" ht="15" x14ac:dyDescent="0.25">
      <c r="A103" s="1">
        <v>21</v>
      </c>
      <c r="B103" s="1">
        <v>21</v>
      </c>
      <c r="C103" s="62" t="s">
        <v>226</v>
      </c>
      <c r="D103" s="29" t="s">
        <v>54</v>
      </c>
      <c r="E103" s="29">
        <v>205</v>
      </c>
      <c r="F103" s="27"/>
      <c r="G103" s="27"/>
      <c r="H103" s="27"/>
      <c r="I103" s="27"/>
      <c r="J103" s="27"/>
      <c r="K103" s="32">
        <f t="shared" si="27"/>
        <v>205</v>
      </c>
      <c r="L103" s="32" t="s">
        <v>719</v>
      </c>
      <c r="M103" s="32"/>
      <c r="N103" s="33">
        <f t="shared" si="28"/>
        <v>205.00970000000001</v>
      </c>
      <c r="O103" s="32">
        <f t="shared" si="29"/>
        <v>1</v>
      </c>
      <c r="P103" s="32" t="str">
        <f t="shared" ca="1" si="30"/>
        <v>Y</v>
      </c>
      <c r="Q103" s="34" t="s">
        <v>39</v>
      </c>
      <c r="R103" s="35">
        <f t="shared" si="31"/>
        <v>0</v>
      </c>
      <c r="S103" s="36">
        <f t="shared" si="32"/>
        <v>205.20499999999998</v>
      </c>
      <c r="T103" s="36">
        <f t="shared" si="33"/>
        <v>205.20500000000001</v>
      </c>
      <c r="U103" s="35">
        <f t="shared" si="34"/>
        <v>0</v>
      </c>
      <c r="V103" s="35">
        <f t="shared" si="35"/>
        <v>205.20500000000001</v>
      </c>
      <c r="W103" s="29">
        <v>205</v>
      </c>
      <c r="X103" s="27"/>
      <c r="Y103" s="27"/>
      <c r="Z103" s="27"/>
      <c r="AA103" s="27"/>
      <c r="AB103" s="27"/>
      <c r="AJ103" s="26"/>
      <c r="AK103" s="26"/>
      <c r="AL103" s="40"/>
      <c r="AM103" s="40"/>
      <c r="AN103" s="40"/>
      <c r="AO103" s="59"/>
      <c r="AP103" s="59"/>
      <c r="AQ103" s="59"/>
      <c r="AR103" s="30"/>
      <c r="AS103" s="26"/>
      <c r="AT103" s="1"/>
    </row>
    <row r="104" spans="1:46" ht="15" x14ac:dyDescent="0.25">
      <c r="A104" s="1">
        <v>22</v>
      </c>
      <c r="B104" s="1">
        <v>22</v>
      </c>
      <c r="C104" s="62" t="s">
        <v>231</v>
      </c>
      <c r="D104" s="29" t="s">
        <v>158</v>
      </c>
      <c r="E104" s="29">
        <v>204</v>
      </c>
      <c r="F104" s="27"/>
      <c r="G104" s="27"/>
      <c r="H104" s="27"/>
      <c r="I104" s="27"/>
      <c r="J104" s="27"/>
      <c r="K104" s="32">
        <f t="shared" si="27"/>
        <v>204</v>
      </c>
      <c r="L104" s="32" t="s">
        <v>719</v>
      </c>
      <c r="M104" s="32"/>
      <c r="N104" s="33">
        <f t="shared" si="28"/>
        <v>204.00980000000001</v>
      </c>
      <c r="O104" s="32">
        <f t="shared" si="29"/>
        <v>1</v>
      </c>
      <c r="P104" s="32" t="str">
        <f t="shared" ca="1" si="30"/>
        <v>Y</v>
      </c>
      <c r="Q104" s="34" t="s">
        <v>39</v>
      </c>
      <c r="R104" s="35">
        <f t="shared" si="31"/>
        <v>0</v>
      </c>
      <c r="S104" s="36">
        <f t="shared" si="32"/>
        <v>204.20399999999998</v>
      </c>
      <c r="T104" s="36">
        <f t="shared" si="33"/>
        <v>204.20400000000001</v>
      </c>
      <c r="U104" s="35">
        <f t="shared" si="34"/>
        <v>0</v>
      </c>
      <c r="V104" s="35">
        <f t="shared" si="35"/>
        <v>204.20400000000001</v>
      </c>
      <c r="W104" s="29">
        <v>204</v>
      </c>
      <c r="X104" s="27"/>
      <c r="Y104" s="27"/>
      <c r="Z104" s="27"/>
      <c r="AA104" s="27"/>
      <c r="AB104" s="27"/>
      <c r="AJ104" s="26"/>
      <c r="AK104" s="26"/>
      <c r="AL104" s="40"/>
      <c r="AM104" s="40"/>
      <c r="AN104" s="40"/>
      <c r="AO104" s="59"/>
      <c r="AP104" s="59"/>
      <c r="AQ104" s="59"/>
      <c r="AR104" s="30"/>
      <c r="AS104" s="26"/>
      <c r="AT104" s="1"/>
    </row>
    <row r="105" spans="1:46" ht="15" x14ac:dyDescent="0.25">
      <c r="A105" s="1">
        <v>23</v>
      </c>
      <c r="B105" s="1">
        <v>23</v>
      </c>
      <c r="C105" s="62" t="s">
        <v>293</v>
      </c>
      <c r="D105" s="29" t="s">
        <v>65</v>
      </c>
      <c r="E105" s="29">
        <v>172</v>
      </c>
      <c r="F105" s="27"/>
      <c r="G105" s="27"/>
      <c r="H105" s="27"/>
      <c r="I105" s="27"/>
      <c r="J105" s="27"/>
      <c r="K105" s="32">
        <f t="shared" si="27"/>
        <v>172</v>
      </c>
      <c r="L105" s="32" t="s">
        <v>719</v>
      </c>
      <c r="M105" s="32"/>
      <c r="N105" s="33">
        <f t="shared" si="28"/>
        <v>172.00989999999999</v>
      </c>
      <c r="O105" s="32">
        <f t="shared" si="29"/>
        <v>1</v>
      </c>
      <c r="P105" s="32" t="str">
        <f t="shared" ca="1" si="30"/>
        <v>Y</v>
      </c>
      <c r="Q105" s="34" t="s">
        <v>39</v>
      </c>
      <c r="R105" s="35">
        <f t="shared" si="31"/>
        <v>0</v>
      </c>
      <c r="S105" s="36">
        <f t="shared" si="32"/>
        <v>172.17199999999997</v>
      </c>
      <c r="T105" s="36">
        <f t="shared" si="33"/>
        <v>172.172</v>
      </c>
      <c r="U105" s="35">
        <f t="shared" si="34"/>
        <v>0</v>
      </c>
      <c r="V105" s="35">
        <f t="shared" si="35"/>
        <v>172.172</v>
      </c>
      <c r="W105" s="29">
        <v>172</v>
      </c>
      <c r="X105" s="27"/>
      <c r="Y105" s="27"/>
      <c r="Z105" s="27"/>
      <c r="AA105" s="27"/>
      <c r="AB105" s="27"/>
      <c r="AJ105" s="26"/>
      <c r="AK105" s="26"/>
      <c r="AL105" s="40"/>
      <c r="AM105" s="40"/>
      <c r="AN105" s="40"/>
      <c r="AO105" s="59"/>
      <c r="AP105" s="59"/>
      <c r="AQ105" s="59"/>
      <c r="AR105" s="30"/>
      <c r="AS105" s="26"/>
      <c r="AT105" s="1"/>
    </row>
    <row r="106" spans="1:46" ht="15" x14ac:dyDescent="0.25">
      <c r="A106" s="1">
        <v>24</v>
      </c>
      <c r="B106" s="1">
        <v>24</v>
      </c>
      <c r="C106" s="62" t="s">
        <v>307</v>
      </c>
      <c r="D106" s="29" t="s">
        <v>87</v>
      </c>
      <c r="E106" s="29">
        <v>164</v>
      </c>
      <c r="F106" s="27"/>
      <c r="G106" s="27"/>
      <c r="H106" s="27"/>
      <c r="I106" s="27"/>
      <c r="J106" s="27"/>
      <c r="K106" s="32">
        <f t="shared" si="27"/>
        <v>164</v>
      </c>
      <c r="L106" s="32" t="s">
        <v>719</v>
      </c>
      <c r="M106" s="32"/>
      <c r="N106" s="33">
        <f t="shared" si="28"/>
        <v>164.01</v>
      </c>
      <c r="O106" s="32">
        <f t="shared" si="29"/>
        <v>1</v>
      </c>
      <c r="P106" s="32" t="str">
        <f t="shared" ca="1" si="30"/>
        <v>Y</v>
      </c>
      <c r="Q106" s="34" t="s">
        <v>39</v>
      </c>
      <c r="R106" s="35">
        <f t="shared" si="31"/>
        <v>0</v>
      </c>
      <c r="S106" s="36">
        <f t="shared" si="32"/>
        <v>164.16399999999999</v>
      </c>
      <c r="T106" s="36">
        <f t="shared" si="33"/>
        <v>164.16399999999999</v>
      </c>
      <c r="U106" s="35">
        <f t="shared" si="34"/>
        <v>0</v>
      </c>
      <c r="V106" s="35">
        <f t="shared" si="35"/>
        <v>164.16399999999999</v>
      </c>
      <c r="W106" s="29">
        <v>164</v>
      </c>
      <c r="X106" s="27"/>
      <c r="Y106" s="27"/>
      <c r="Z106" s="27"/>
      <c r="AA106" s="27"/>
      <c r="AB106" s="27"/>
      <c r="AJ106" s="26"/>
      <c r="AK106" s="26"/>
      <c r="AL106" s="40"/>
      <c r="AM106" s="40"/>
      <c r="AN106" s="40"/>
      <c r="AO106" s="59"/>
      <c r="AP106" s="59"/>
      <c r="AQ106" s="59"/>
      <c r="AR106" s="30"/>
      <c r="AS106" s="26"/>
      <c r="AT106" s="1"/>
    </row>
    <row r="107" spans="1:46" ht="15" x14ac:dyDescent="0.25">
      <c r="A107" s="1">
        <v>25</v>
      </c>
      <c r="B107" s="1">
        <v>25</v>
      </c>
      <c r="C107" s="62" t="s">
        <v>348</v>
      </c>
      <c r="D107" s="29" t="s">
        <v>30</v>
      </c>
      <c r="E107" s="29">
        <v>140</v>
      </c>
      <c r="F107" s="27"/>
      <c r="G107" s="27"/>
      <c r="H107" s="27"/>
      <c r="I107" s="27"/>
      <c r="J107" s="27"/>
      <c r="K107" s="32">
        <f t="shared" si="27"/>
        <v>140</v>
      </c>
      <c r="L107" s="32" t="s">
        <v>719</v>
      </c>
      <c r="M107" s="32"/>
      <c r="N107" s="33">
        <f t="shared" si="28"/>
        <v>140.01009999999999</v>
      </c>
      <c r="O107" s="32">
        <f t="shared" si="29"/>
        <v>1</v>
      </c>
      <c r="P107" s="32" t="str">
        <f t="shared" ca="1" si="30"/>
        <v>Y</v>
      </c>
      <c r="Q107" s="34" t="s">
        <v>39</v>
      </c>
      <c r="R107" s="35">
        <f t="shared" si="31"/>
        <v>0</v>
      </c>
      <c r="S107" s="36">
        <f t="shared" si="32"/>
        <v>140.13999999999999</v>
      </c>
      <c r="T107" s="36">
        <f t="shared" si="33"/>
        <v>140.13999999999999</v>
      </c>
      <c r="U107" s="35">
        <f t="shared" si="34"/>
        <v>0</v>
      </c>
      <c r="V107" s="35">
        <f t="shared" si="35"/>
        <v>140.13999999999999</v>
      </c>
      <c r="W107" s="29">
        <v>140</v>
      </c>
      <c r="X107" s="27"/>
      <c r="Y107" s="27"/>
      <c r="Z107" s="27"/>
      <c r="AA107" s="27"/>
      <c r="AB107" s="27"/>
      <c r="AJ107" s="26"/>
      <c r="AK107" s="26"/>
      <c r="AL107" s="40"/>
      <c r="AM107" s="40"/>
      <c r="AN107" s="40"/>
      <c r="AO107" s="59"/>
      <c r="AP107" s="59"/>
      <c r="AQ107" s="59"/>
      <c r="AR107" s="30"/>
      <c r="AS107" s="26"/>
      <c r="AT107" s="1"/>
    </row>
    <row r="108" spans="1:46" ht="3" customHeight="1" x14ac:dyDescent="0.25">
      <c r="A108" s="62"/>
      <c r="B108" s="1"/>
      <c r="C108" s="62"/>
      <c r="D108" s="29"/>
      <c r="E108" s="29"/>
      <c r="F108" s="27"/>
      <c r="G108" s="27"/>
      <c r="H108" s="27"/>
      <c r="I108" s="27"/>
      <c r="J108" s="27"/>
      <c r="K108" s="32"/>
      <c r="L108" s="27"/>
      <c r="M108" s="27"/>
      <c r="N108" s="32"/>
      <c r="O108" s="27"/>
      <c r="P108" s="27"/>
      <c r="R108" s="63"/>
      <c r="S108" s="63"/>
      <c r="T108" s="63"/>
      <c r="U108" s="63"/>
      <c r="V108" s="35"/>
      <c r="W108" s="29"/>
      <c r="X108" s="29"/>
      <c r="Y108" s="27"/>
      <c r="Z108" s="27"/>
      <c r="AA108" s="27"/>
      <c r="AB108" s="27"/>
      <c r="AJ108" s="26"/>
      <c r="AK108" s="26"/>
      <c r="AL108" s="40"/>
      <c r="AM108" s="40"/>
      <c r="AN108" s="40"/>
      <c r="AO108" s="40"/>
      <c r="AP108" s="40"/>
      <c r="AQ108" s="40"/>
      <c r="AR108" s="30"/>
      <c r="AS108" s="26"/>
      <c r="AT108" s="1"/>
    </row>
    <row r="109" spans="1:46" s="26" customFormat="1" x14ac:dyDescent="0.2">
      <c r="A109" s="2"/>
      <c r="B109" s="2"/>
      <c r="C109" s="2"/>
      <c r="D109" s="27"/>
      <c r="E109" s="27"/>
      <c r="F109" s="27"/>
      <c r="G109" s="27"/>
      <c r="H109" s="27"/>
      <c r="I109" s="27"/>
      <c r="J109" s="27"/>
      <c r="K109" s="32"/>
      <c r="L109" s="27"/>
      <c r="M109" s="27"/>
      <c r="N109" s="32"/>
      <c r="O109" s="27"/>
      <c r="P109" s="27"/>
      <c r="R109" s="63"/>
      <c r="S109" s="63"/>
      <c r="T109" s="63"/>
      <c r="U109" s="63"/>
      <c r="V109" s="35"/>
      <c r="W109" s="29"/>
      <c r="X109" s="29"/>
      <c r="Y109" s="27"/>
      <c r="Z109" s="27"/>
      <c r="AA109" s="27"/>
      <c r="AB109" s="27"/>
      <c r="AH109" s="2"/>
      <c r="AI109" s="2"/>
      <c r="AL109" s="40"/>
      <c r="AM109" s="40"/>
      <c r="AN109" s="40"/>
      <c r="AO109" s="40"/>
      <c r="AP109" s="40"/>
      <c r="AQ109" s="40"/>
      <c r="AR109" s="52"/>
      <c r="AT109" s="1"/>
    </row>
    <row r="110" spans="1:46" s="26" customFormat="1" ht="15" x14ac:dyDescent="0.25">
      <c r="A110" s="61"/>
      <c r="B110" s="61"/>
      <c r="C110" s="61" t="s">
        <v>70</v>
      </c>
      <c r="D110" s="27"/>
      <c r="E110" s="27"/>
      <c r="F110" s="27"/>
      <c r="G110" s="27"/>
      <c r="H110" s="27"/>
      <c r="I110" s="27"/>
      <c r="J110" s="27"/>
      <c r="K110" s="32"/>
      <c r="L110" s="27"/>
      <c r="M110" s="27"/>
      <c r="N110" s="32"/>
      <c r="O110" s="27"/>
      <c r="P110" s="27"/>
      <c r="Q110" s="54" t="str">
        <f>C110</f>
        <v>M50</v>
      </c>
      <c r="R110" s="63"/>
      <c r="S110" s="63"/>
      <c r="T110" s="63"/>
      <c r="U110" s="63"/>
      <c r="V110" s="35"/>
      <c r="W110" s="29"/>
      <c r="X110" s="29"/>
      <c r="Y110" s="27"/>
      <c r="Z110" s="27"/>
      <c r="AA110" s="27"/>
      <c r="AB110" s="27"/>
      <c r="AH110" s="2"/>
      <c r="AI110" s="2"/>
      <c r="AL110" s="40"/>
      <c r="AM110" s="40"/>
      <c r="AN110" s="40"/>
      <c r="AO110" s="38">
        <v>1171</v>
      </c>
      <c r="AP110" s="38">
        <v>1134</v>
      </c>
      <c r="AQ110" s="38">
        <v>1054</v>
      </c>
      <c r="AR110" s="52"/>
      <c r="AT110" s="1"/>
    </row>
    <row r="111" spans="1:46" s="26" customFormat="1" ht="15" x14ac:dyDescent="0.25">
      <c r="A111" s="62">
        <v>1</v>
      </c>
      <c r="B111" s="62">
        <v>1</v>
      </c>
      <c r="C111" s="62" t="s">
        <v>69</v>
      </c>
      <c r="D111" s="29" t="s">
        <v>25</v>
      </c>
      <c r="E111" s="29">
        <v>282</v>
      </c>
      <c r="F111" s="27"/>
      <c r="G111" s="27"/>
      <c r="H111" s="27"/>
      <c r="I111" s="27"/>
      <c r="J111" s="27"/>
      <c r="K111" s="32">
        <f t="shared" ref="K111:K130" si="36">IFERROR(LARGE(E111:J111,1),0)+IF($D$5&gt;=2,IFERROR(LARGE(E111:J111,2),0),0)+IF($D$5&gt;=3,IFERROR(LARGE(E111:J111,3),0),0)+IF($D$5&gt;=4,IFERROR(LARGE(E111:J111,4),0),0)+IF($D$5&gt;=5,IFERROR(LARGE(E111:J111,5),0),0)+IF($D$5&gt;=6,IFERROR(LARGE(E111:J111,6),0),0)</f>
        <v>282</v>
      </c>
      <c r="L111" s="32" t="s">
        <v>719</v>
      </c>
      <c r="M111" s="32" t="s">
        <v>71</v>
      </c>
      <c r="N111" s="33">
        <f t="shared" ref="N111:N130" si="37">K111+(ROW(K111)-ROW(K$6))/10000</f>
        <v>282.01049999999998</v>
      </c>
      <c r="O111" s="32">
        <f t="shared" ref="O111:O130" si="38">COUNT(E111:J111)</f>
        <v>1</v>
      </c>
      <c r="P111" s="32" t="str">
        <f t="shared" ref="P111:P130" ca="1" si="39">IF(AND(O111=1,OFFSET(D111,0,P$3)&gt;0),"Y",0)</f>
        <v>Y</v>
      </c>
      <c r="Q111" s="34" t="s">
        <v>70</v>
      </c>
      <c r="R111" s="35">
        <f t="shared" ref="R111:R130" si="40">1-(Q111=Q110)</f>
        <v>0</v>
      </c>
      <c r="S111" s="36">
        <f t="shared" ref="S111:S130" si="41">IFERROR(LARGE(E111:J111,1),0)*1.001+IF($D$5&gt;=2,IFERROR(LARGE(E111:J111,2),0),0)*1.0001+IF($D$5&gt;=3,IFERROR(LARGE(E111:J111,3),0),0)*1.00001+IF($D$5&gt;=4,IFERROR(LARGE(E111:J111,4),0),0)*1.000001+IF($D$5&gt;=5,IFERROR(LARGE(E111:J111,5),0),0)*1.0000001+IF($D$5&gt;=6,IFERROR(LARGE(E111:J111,6),0),0)*1.00000001</f>
        <v>282.28199999999998</v>
      </c>
      <c r="T111" s="36">
        <f t="shared" ref="T111:T130" si="42">K111+W111/1000+IF($D$5&gt;=2,X111/10000,0)+IF($D$5&gt;=3,Y111/100000,0)+IF($D$5&gt;=4,Z111/1000000,0)+IF($D$5&gt;=5,AA111/10000000,0)+IF($D$5&gt;=6,AB111/100000000,0)</f>
        <v>282.28199999999998</v>
      </c>
      <c r="U111" s="35">
        <f t="shared" ref="U111:U130" si="43">1-(S111=T111)</f>
        <v>0</v>
      </c>
      <c r="V111" s="35">
        <f t="shared" ref="V111:V130" si="44">K111+W111/1000+X111/10000+Y111/100000+Z111/1000000+AA111/10000000+AB111/100000000</f>
        <v>282.28199999999998</v>
      </c>
      <c r="W111" s="29">
        <v>282</v>
      </c>
      <c r="X111" s="27"/>
      <c r="Y111" s="27"/>
      <c r="Z111" s="27"/>
      <c r="AA111" s="27"/>
      <c r="AB111" s="27"/>
      <c r="AH111" s="2"/>
      <c r="AI111" s="2"/>
      <c r="AL111" s="40"/>
      <c r="AM111" s="40"/>
      <c r="AN111" s="40"/>
      <c r="AO111" s="59"/>
      <c r="AP111" s="59"/>
      <c r="AQ111" s="59"/>
      <c r="AR111" s="52"/>
      <c r="AT111" s="1"/>
    </row>
    <row r="112" spans="1:46" s="26" customFormat="1" ht="15" x14ac:dyDescent="0.25">
      <c r="A112" s="62">
        <v>2</v>
      </c>
      <c r="B112" s="62">
        <v>2</v>
      </c>
      <c r="C112" s="62" t="s">
        <v>77</v>
      </c>
      <c r="D112" s="29" t="s">
        <v>35</v>
      </c>
      <c r="E112" s="29">
        <v>279</v>
      </c>
      <c r="F112" s="27"/>
      <c r="G112" s="27"/>
      <c r="H112" s="27"/>
      <c r="I112" s="27"/>
      <c r="J112" s="27"/>
      <c r="K112" s="32">
        <f t="shared" si="36"/>
        <v>279</v>
      </c>
      <c r="L112" s="32" t="s">
        <v>719</v>
      </c>
      <c r="M112" s="32" t="s">
        <v>113</v>
      </c>
      <c r="N112" s="33">
        <f t="shared" si="37"/>
        <v>279.01060000000001</v>
      </c>
      <c r="O112" s="32">
        <f t="shared" si="38"/>
        <v>1</v>
      </c>
      <c r="P112" s="32" t="str">
        <f t="shared" ca="1" si="39"/>
        <v>Y</v>
      </c>
      <c r="Q112" s="34" t="s">
        <v>70</v>
      </c>
      <c r="R112" s="35">
        <f t="shared" si="40"/>
        <v>0</v>
      </c>
      <c r="S112" s="36">
        <f t="shared" si="41"/>
        <v>279.279</v>
      </c>
      <c r="T112" s="36">
        <f t="shared" si="42"/>
        <v>279.279</v>
      </c>
      <c r="U112" s="35">
        <f t="shared" si="43"/>
        <v>0</v>
      </c>
      <c r="V112" s="35">
        <f t="shared" si="44"/>
        <v>279.279</v>
      </c>
      <c r="W112" s="29">
        <v>279</v>
      </c>
      <c r="X112" s="27"/>
      <c r="Y112" s="27"/>
      <c r="Z112" s="27"/>
      <c r="AA112" s="27"/>
      <c r="AB112" s="27"/>
      <c r="AH112" s="2"/>
      <c r="AI112" s="2"/>
      <c r="AL112" s="40"/>
      <c r="AM112" s="40"/>
      <c r="AN112" s="40"/>
      <c r="AO112" s="59"/>
      <c r="AP112" s="59"/>
      <c r="AQ112" s="59"/>
      <c r="AR112" s="52"/>
      <c r="AT112" s="1"/>
    </row>
    <row r="113" spans="1:46" s="26" customFormat="1" ht="15" x14ac:dyDescent="0.25">
      <c r="A113" s="62">
        <v>3</v>
      </c>
      <c r="B113" s="62">
        <v>3</v>
      </c>
      <c r="C113" s="62" t="s">
        <v>99</v>
      </c>
      <c r="D113" s="29" t="s">
        <v>65</v>
      </c>
      <c r="E113" s="29">
        <v>271</v>
      </c>
      <c r="F113" s="27"/>
      <c r="G113" s="27"/>
      <c r="H113" s="27"/>
      <c r="I113" s="27"/>
      <c r="J113" s="27"/>
      <c r="K113" s="32">
        <f t="shared" si="36"/>
        <v>271</v>
      </c>
      <c r="L113" s="32" t="s">
        <v>719</v>
      </c>
      <c r="M113" s="32" t="s">
        <v>153</v>
      </c>
      <c r="N113" s="33">
        <f t="shared" si="37"/>
        <v>271.01069999999999</v>
      </c>
      <c r="O113" s="32">
        <f t="shared" si="38"/>
        <v>1</v>
      </c>
      <c r="P113" s="32" t="str">
        <f t="shared" ca="1" si="39"/>
        <v>Y</v>
      </c>
      <c r="Q113" s="34" t="s">
        <v>70</v>
      </c>
      <c r="R113" s="35">
        <f t="shared" si="40"/>
        <v>0</v>
      </c>
      <c r="S113" s="36">
        <f t="shared" si="41"/>
        <v>271.27099999999996</v>
      </c>
      <c r="T113" s="36">
        <f t="shared" si="42"/>
        <v>271.27100000000002</v>
      </c>
      <c r="U113" s="35">
        <f t="shared" si="43"/>
        <v>0</v>
      </c>
      <c r="V113" s="35">
        <f t="shared" si="44"/>
        <v>271.27100000000002</v>
      </c>
      <c r="W113" s="29">
        <v>271</v>
      </c>
      <c r="X113" s="27"/>
      <c r="Y113" s="27"/>
      <c r="Z113" s="27"/>
      <c r="AA113" s="27"/>
      <c r="AB113" s="27"/>
      <c r="AH113" s="2"/>
      <c r="AI113" s="2"/>
      <c r="AL113" s="40"/>
      <c r="AM113" s="40"/>
      <c r="AN113" s="40"/>
      <c r="AO113" s="59"/>
      <c r="AP113" s="59"/>
      <c r="AQ113" s="59"/>
      <c r="AR113" s="52"/>
      <c r="AT113" s="1"/>
    </row>
    <row r="114" spans="1:46" s="26" customFormat="1" ht="15" x14ac:dyDescent="0.25">
      <c r="A114" s="62">
        <v>4</v>
      </c>
      <c r="B114" s="62">
        <v>4</v>
      </c>
      <c r="C114" s="62" t="s">
        <v>103</v>
      </c>
      <c r="D114" s="29" t="s">
        <v>30</v>
      </c>
      <c r="E114" s="29">
        <v>267</v>
      </c>
      <c r="F114" s="27"/>
      <c r="G114" s="27"/>
      <c r="H114" s="27"/>
      <c r="I114" s="27"/>
      <c r="J114" s="27"/>
      <c r="K114" s="32">
        <f t="shared" si="36"/>
        <v>267</v>
      </c>
      <c r="L114" s="32" t="s">
        <v>719</v>
      </c>
      <c r="M114" s="32"/>
      <c r="N114" s="33">
        <f t="shared" si="37"/>
        <v>267.01080000000002</v>
      </c>
      <c r="O114" s="32">
        <f t="shared" si="38"/>
        <v>1</v>
      </c>
      <c r="P114" s="32" t="str">
        <f t="shared" ca="1" si="39"/>
        <v>Y</v>
      </c>
      <c r="Q114" s="34" t="s">
        <v>70</v>
      </c>
      <c r="R114" s="35">
        <f t="shared" si="40"/>
        <v>0</v>
      </c>
      <c r="S114" s="36">
        <f t="shared" si="41"/>
        <v>267.267</v>
      </c>
      <c r="T114" s="36">
        <f t="shared" si="42"/>
        <v>267.267</v>
      </c>
      <c r="U114" s="35">
        <f t="shared" si="43"/>
        <v>0</v>
      </c>
      <c r="V114" s="35">
        <f t="shared" si="44"/>
        <v>267.267</v>
      </c>
      <c r="W114" s="29">
        <v>267</v>
      </c>
      <c r="X114" s="27"/>
      <c r="Y114" s="27"/>
      <c r="Z114" s="27"/>
      <c r="AA114" s="27"/>
      <c r="AB114" s="27"/>
      <c r="AH114" s="2"/>
      <c r="AI114" s="2"/>
      <c r="AL114" s="40"/>
      <c r="AM114" s="40"/>
      <c r="AN114" s="40"/>
      <c r="AO114" s="59"/>
      <c r="AP114" s="59"/>
      <c r="AQ114" s="59"/>
      <c r="AR114" s="52"/>
      <c r="AT114" s="1"/>
    </row>
    <row r="115" spans="1:46" s="26" customFormat="1" ht="15" x14ac:dyDescent="0.25">
      <c r="A115" s="62">
        <v>5</v>
      </c>
      <c r="B115" s="62">
        <v>5</v>
      </c>
      <c r="C115" s="62" t="s">
        <v>112</v>
      </c>
      <c r="D115" s="29" t="s">
        <v>92</v>
      </c>
      <c r="E115" s="29">
        <v>260</v>
      </c>
      <c r="F115" s="27"/>
      <c r="G115" s="27"/>
      <c r="H115" s="27"/>
      <c r="I115" s="27"/>
      <c r="J115" s="27"/>
      <c r="K115" s="32">
        <f t="shared" si="36"/>
        <v>260</v>
      </c>
      <c r="L115" s="32" t="s">
        <v>719</v>
      </c>
      <c r="M115" s="32"/>
      <c r="N115" s="33">
        <f t="shared" si="37"/>
        <v>260.01089999999999</v>
      </c>
      <c r="O115" s="32">
        <f t="shared" si="38"/>
        <v>1</v>
      </c>
      <c r="P115" s="32" t="str">
        <f t="shared" ca="1" si="39"/>
        <v>Y</v>
      </c>
      <c r="Q115" s="34" t="s">
        <v>70</v>
      </c>
      <c r="R115" s="35">
        <f t="shared" si="40"/>
        <v>0</v>
      </c>
      <c r="S115" s="36">
        <f t="shared" si="41"/>
        <v>260.26</v>
      </c>
      <c r="T115" s="36">
        <f t="shared" si="42"/>
        <v>260.26</v>
      </c>
      <c r="U115" s="35">
        <f t="shared" si="43"/>
        <v>0</v>
      </c>
      <c r="V115" s="35">
        <f t="shared" si="44"/>
        <v>260.26</v>
      </c>
      <c r="W115" s="29">
        <v>260</v>
      </c>
      <c r="X115" s="27"/>
      <c r="Y115" s="27"/>
      <c r="Z115" s="27"/>
      <c r="AA115" s="27"/>
      <c r="AB115" s="27"/>
      <c r="AH115" s="2"/>
      <c r="AI115" s="2"/>
      <c r="AL115" s="40"/>
      <c r="AM115" s="40"/>
      <c r="AN115" s="40"/>
      <c r="AO115" s="59"/>
      <c r="AP115" s="59"/>
      <c r="AQ115" s="59"/>
      <c r="AR115" s="52"/>
      <c r="AT115" s="1"/>
    </row>
    <row r="116" spans="1:46" s="26" customFormat="1" ht="15" x14ac:dyDescent="0.25">
      <c r="A116" s="62">
        <v>6</v>
      </c>
      <c r="B116" s="62">
        <v>6</v>
      </c>
      <c r="C116" s="62" t="s">
        <v>116</v>
      </c>
      <c r="D116" s="29" t="s">
        <v>25</v>
      </c>
      <c r="E116" s="29">
        <v>257</v>
      </c>
      <c r="F116" s="27"/>
      <c r="G116" s="27"/>
      <c r="H116" s="27"/>
      <c r="I116" s="27"/>
      <c r="J116" s="27"/>
      <c r="K116" s="32">
        <f t="shared" si="36"/>
        <v>257</v>
      </c>
      <c r="L116" s="32" t="s">
        <v>719</v>
      </c>
      <c r="M116" s="32"/>
      <c r="N116" s="33">
        <f t="shared" si="37"/>
        <v>257.01100000000002</v>
      </c>
      <c r="O116" s="32">
        <f t="shared" si="38"/>
        <v>1</v>
      </c>
      <c r="P116" s="32" t="str">
        <f t="shared" ca="1" si="39"/>
        <v>Y</v>
      </c>
      <c r="Q116" s="34" t="s">
        <v>70</v>
      </c>
      <c r="R116" s="35">
        <f t="shared" si="40"/>
        <v>0</v>
      </c>
      <c r="S116" s="36">
        <f t="shared" si="41"/>
        <v>257.25699999999995</v>
      </c>
      <c r="T116" s="36">
        <f t="shared" si="42"/>
        <v>257.25700000000001</v>
      </c>
      <c r="U116" s="35">
        <f t="shared" si="43"/>
        <v>0</v>
      </c>
      <c r="V116" s="35">
        <f t="shared" si="44"/>
        <v>257.25700000000001</v>
      </c>
      <c r="W116" s="29">
        <v>257</v>
      </c>
      <c r="X116" s="27"/>
      <c r="Y116" s="27"/>
      <c r="Z116" s="27"/>
      <c r="AA116" s="27"/>
      <c r="AB116" s="27"/>
      <c r="AH116" s="2"/>
      <c r="AI116" s="2"/>
      <c r="AL116" s="40"/>
      <c r="AM116" s="40"/>
      <c r="AN116" s="40"/>
      <c r="AO116" s="59"/>
      <c r="AP116" s="59"/>
      <c r="AQ116" s="59"/>
      <c r="AR116" s="52"/>
      <c r="AT116" s="1"/>
    </row>
    <row r="117" spans="1:46" s="26" customFormat="1" ht="15" x14ac:dyDescent="0.25">
      <c r="A117" s="62">
        <v>7</v>
      </c>
      <c r="B117" s="62">
        <v>7</v>
      </c>
      <c r="C117" s="62" t="s">
        <v>149</v>
      </c>
      <c r="D117" s="29" t="s">
        <v>19</v>
      </c>
      <c r="E117" s="29">
        <v>244</v>
      </c>
      <c r="F117" s="27"/>
      <c r="G117" s="27"/>
      <c r="H117" s="27"/>
      <c r="I117" s="27"/>
      <c r="J117" s="27"/>
      <c r="K117" s="32">
        <f t="shared" si="36"/>
        <v>244</v>
      </c>
      <c r="L117" s="32" t="s">
        <v>719</v>
      </c>
      <c r="M117" s="32"/>
      <c r="N117" s="33">
        <f t="shared" si="37"/>
        <v>244.0111</v>
      </c>
      <c r="O117" s="32">
        <f t="shared" si="38"/>
        <v>1</v>
      </c>
      <c r="P117" s="32" t="str">
        <f t="shared" ca="1" si="39"/>
        <v>Y</v>
      </c>
      <c r="Q117" s="34" t="s">
        <v>70</v>
      </c>
      <c r="R117" s="35">
        <f t="shared" si="40"/>
        <v>0</v>
      </c>
      <c r="S117" s="36">
        <f t="shared" si="41"/>
        <v>244.24399999999997</v>
      </c>
      <c r="T117" s="36">
        <f t="shared" si="42"/>
        <v>244.244</v>
      </c>
      <c r="U117" s="35">
        <f t="shared" si="43"/>
        <v>0</v>
      </c>
      <c r="V117" s="35">
        <f t="shared" si="44"/>
        <v>244.244</v>
      </c>
      <c r="W117" s="29">
        <v>244</v>
      </c>
      <c r="X117" s="27"/>
      <c r="Y117" s="27"/>
      <c r="Z117" s="27"/>
      <c r="AA117" s="27"/>
      <c r="AB117" s="27"/>
      <c r="AH117" s="2"/>
      <c r="AI117" s="2"/>
      <c r="AL117" s="40"/>
      <c r="AM117" s="40"/>
      <c r="AN117" s="40"/>
      <c r="AO117" s="59"/>
      <c r="AP117" s="59"/>
      <c r="AQ117" s="59"/>
      <c r="AR117" s="52"/>
      <c r="AT117" s="1"/>
    </row>
    <row r="118" spans="1:46" s="26" customFormat="1" ht="15" x14ac:dyDescent="0.25">
      <c r="A118" s="62">
        <v>8</v>
      </c>
      <c r="B118" s="62">
        <v>8</v>
      </c>
      <c r="C118" s="62" t="s">
        <v>152</v>
      </c>
      <c r="D118" s="29" t="s">
        <v>25</v>
      </c>
      <c r="E118" s="29">
        <v>242</v>
      </c>
      <c r="F118" s="27"/>
      <c r="G118" s="27"/>
      <c r="H118" s="27"/>
      <c r="I118" s="27"/>
      <c r="J118" s="27"/>
      <c r="K118" s="32">
        <f t="shared" si="36"/>
        <v>242</v>
      </c>
      <c r="L118" s="32" t="s">
        <v>719</v>
      </c>
      <c r="M118" s="32"/>
      <c r="N118" s="33">
        <f t="shared" si="37"/>
        <v>242.0112</v>
      </c>
      <c r="O118" s="32">
        <f t="shared" si="38"/>
        <v>1</v>
      </c>
      <c r="P118" s="32" t="str">
        <f t="shared" ca="1" si="39"/>
        <v>Y</v>
      </c>
      <c r="Q118" s="34" t="s">
        <v>70</v>
      </c>
      <c r="R118" s="35">
        <f t="shared" si="40"/>
        <v>0</v>
      </c>
      <c r="S118" s="36">
        <f t="shared" si="41"/>
        <v>242.24199999999996</v>
      </c>
      <c r="T118" s="36">
        <f t="shared" si="42"/>
        <v>242.24199999999999</v>
      </c>
      <c r="U118" s="35">
        <f t="shared" si="43"/>
        <v>0</v>
      </c>
      <c r="V118" s="35">
        <f t="shared" si="44"/>
        <v>242.24199999999999</v>
      </c>
      <c r="W118" s="29">
        <v>242</v>
      </c>
      <c r="X118" s="27"/>
      <c r="Y118" s="27"/>
      <c r="Z118" s="27"/>
      <c r="AA118" s="27"/>
      <c r="AB118" s="27"/>
      <c r="AH118" s="2"/>
      <c r="AI118" s="2"/>
      <c r="AL118" s="40"/>
      <c r="AM118" s="40"/>
      <c r="AN118" s="40"/>
      <c r="AO118" s="59"/>
      <c r="AP118" s="59"/>
      <c r="AQ118" s="59"/>
      <c r="AR118" s="52"/>
      <c r="AT118" s="1"/>
    </row>
    <row r="119" spans="1:46" s="26" customFormat="1" ht="15" x14ac:dyDescent="0.25">
      <c r="A119" s="62">
        <v>9</v>
      </c>
      <c r="B119" s="62">
        <v>9</v>
      </c>
      <c r="C119" s="62" t="s">
        <v>169</v>
      </c>
      <c r="D119" s="29" t="s">
        <v>44</v>
      </c>
      <c r="E119" s="29">
        <v>237</v>
      </c>
      <c r="F119" s="27"/>
      <c r="G119" s="27"/>
      <c r="H119" s="27"/>
      <c r="I119" s="27"/>
      <c r="J119" s="27"/>
      <c r="K119" s="32">
        <f t="shared" si="36"/>
        <v>237</v>
      </c>
      <c r="L119" s="32" t="s">
        <v>719</v>
      </c>
      <c r="M119" s="32"/>
      <c r="N119" s="33">
        <f t="shared" si="37"/>
        <v>237.01130000000001</v>
      </c>
      <c r="O119" s="32">
        <f t="shared" si="38"/>
        <v>1</v>
      </c>
      <c r="P119" s="32" t="str">
        <f t="shared" ca="1" si="39"/>
        <v>Y</v>
      </c>
      <c r="Q119" s="34" t="s">
        <v>70</v>
      </c>
      <c r="R119" s="35">
        <f t="shared" si="40"/>
        <v>0</v>
      </c>
      <c r="S119" s="36">
        <f t="shared" si="41"/>
        <v>237.23699999999997</v>
      </c>
      <c r="T119" s="36">
        <f t="shared" si="42"/>
        <v>237.23699999999999</v>
      </c>
      <c r="U119" s="35">
        <f t="shared" si="43"/>
        <v>0</v>
      </c>
      <c r="V119" s="35">
        <f t="shared" si="44"/>
        <v>237.23699999999999</v>
      </c>
      <c r="W119" s="29">
        <v>237</v>
      </c>
      <c r="X119" s="27"/>
      <c r="Y119" s="27"/>
      <c r="Z119" s="27"/>
      <c r="AA119" s="27"/>
      <c r="AB119" s="27"/>
      <c r="AH119" s="2"/>
      <c r="AI119" s="2"/>
      <c r="AL119" s="40"/>
      <c r="AM119" s="40"/>
      <c r="AN119" s="40"/>
      <c r="AO119" s="59"/>
      <c r="AP119" s="59"/>
      <c r="AQ119" s="59"/>
      <c r="AR119" s="52"/>
      <c r="AT119" s="1"/>
    </row>
    <row r="120" spans="1:46" s="26" customFormat="1" ht="15" x14ac:dyDescent="0.25">
      <c r="A120" s="62">
        <v>10</v>
      </c>
      <c r="B120" s="62">
        <v>10</v>
      </c>
      <c r="C120" s="62" t="s">
        <v>196</v>
      </c>
      <c r="D120" s="29" t="s">
        <v>167</v>
      </c>
      <c r="E120" s="29">
        <v>225</v>
      </c>
      <c r="F120" s="27"/>
      <c r="G120" s="27"/>
      <c r="H120" s="27"/>
      <c r="I120" s="27"/>
      <c r="J120" s="27"/>
      <c r="K120" s="32">
        <f t="shared" si="36"/>
        <v>225</v>
      </c>
      <c r="L120" s="32" t="s">
        <v>719</v>
      </c>
      <c r="M120" s="32"/>
      <c r="N120" s="33">
        <f t="shared" si="37"/>
        <v>225.01140000000001</v>
      </c>
      <c r="O120" s="32">
        <f t="shared" si="38"/>
        <v>1</v>
      </c>
      <c r="P120" s="32" t="str">
        <f t="shared" ca="1" si="39"/>
        <v>Y</v>
      </c>
      <c r="Q120" s="34" t="s">
        <v>70</v>
      </c>
      <c r="R120" s="35">
        <f t="shared" si="40"/>
        <v>0</v>
      </c>
      <c r="S120" s="36">
        <f t="shared" si="41"/>
        <v>225.22499999999997</v>
      </c>
      <c r="T120" s="36">
        <f t="shared" si="42"/>
        <v>225.22499999999999</v>
      </c>
      <c r="U120" s="35">
        <f t="shared" si="43"/>
        <v>0</v>
      </c>
      <c r="V120" s="35">
        <f t="shared" si="44"/>
        <v>225.22499999999999</v>
      </c>
      <c r="W120" s="29">
        <v>225</v>
      </c>
      <c r="X120" s="27"/>
      <c r="Y120" s="27"/>
      <c r="Z120" s="27"/>
      <c r="AA120" s="27"/>
      <c r="AB120" s="27"/>
      <c r="AH120" s="2"/>
      <c r="AI120" s="2"/>
      <c r="AL120" s="40"/>
      <c r="AM120" s="40"/>
      <c r="AN120" s="40"/>
      <c r="AO120" s="59"/>
      <c r="AP120" s="59"/>
      <c r="AQ120" s="59"/>
      <c r="AR120" s="52"/>
      <c r="AT120" s="1"/>
    </row>
    <row r="121" spans="1:46" s="26" customFormat="1" ht="15" x14ac:dyDescent="0.25">
      <c r="A121" s="62">
        <v>11</v>
      </c>
      <c r="B121" s="62">
        <v>11</v>
      </c>
      <c r="C121" s="62" t="s">
        <v>207</v>
      </c>
      <c r="D121" s="29" t="s">
        <v>54</v>
      </c>
      <c r="E121" s="29">
        <v>217</v>
      </c>
      <c r="F121" s="27"/>
      <c r="G121" s="27"/>
      <c r="H121" s="27"/>
      <c r="I121" s="27"/>
      <c r="J121" s="27"/>
      <c r="K121" s="32">
        <f t="shared" si="36"/>
        <v>217</v>
      </c>
      <c r="L121" s="32" t="s">
        <v>719</v>
      </c>
      <c r="M121" s="32"/>
      <c r="N121" s="33">
        <f t="shared" si="37"/>
        <v>217.01150000000001</v>
      </c>
      <c r="O121" s="32">
        <f t="shared" si="38"/>
        <v>1</v>
      </c>
      <c r="P121" s="32" t="str">
        <f t="shared" ca="1" si="39"/>
        <v>Y</v>
      </c>
      <c r="Q121" s="34" t="s">
        <v>70</v>
      </c>
      <c r="R121" s="35">
        <f t="shared" si="40"/>
        <v>0</v>
      </c>
      <c r="S121" s="36">
        <f t="shared" si="41"/>
        <v>217.21699999999998</v>
      </c>
      <c r="T121" s="36">
        <f t="shared" si="42"/>
        <v>217.21700000000001</v>
      </c>
      <c r="U121" s="35">
        <f t="shared" si="43"/>
        <v>0</v>
      </c>
      <c r="V121" s="35">
        <f t="shared" si="44"/>
        <v>217.21700000000001</v>
      </c>
      <c r="W121" s="29">
        <v>217</v>
      </c>
      <c r="X121" s="27"/>
      <c r="Y121" s="27"/>
      <c r="Z121" s="27"/>
      <c r="AA121" s="27"/>
      <c r="AB121" s="27"/>
      <c r="AH121" s="2"/>
      <c r="AI121" s="2"/>
      <c r="AL121" s="40"/>
      <c r="AM121" s="40"/>
      <c r="AN121" s="40"/>
      <c r="AO121" s="59"/>
      <c r="AP121" s="59"/>
      <c r="AQ121" s="59"/>
      <c r="AR121" s="52"/>
      <c r="AT121" s="1"/>
    </row>
    <row r="122" spans="1:46" s="26" customFormat="1" ht="15" x14ac:dyDescent="0.25">
      <c r="A122" s="62">
        <v>12</v>
      </c>
      <c r="B122" s="62">
        <v>12</v>
      </c>
      <c r="C122" s="62" t="s">
        <v>210</v>
      </c>
      <c r="D122" s="29" t="s">
        <v>167</v>
      </c>
      <c r="E122" s="29">
        <v>216</v>
      </c>
      <c r="F122" s="27"/>
      <c r="G122" s="27"/>
      <c r="H122" s="27"/>
      <c r="I122" s="27"/>
      <c r="J122" s="27"/>
      <c r="K122" s="32">
        <f t="shared" si="36"/>
        <v>216</v>
      </c>
      <c r="L122" s="32" t="s">
        <v>719</v>
      </c>
      <c r="M122" s="32"/>
      <c r="N122" s="33">
        <f t="shared" si="37"/>
        <v>216.01159999999999</v>
      </c>
      <c r="O122" s="32">
        <f t="shared" si="38"/>
        <v>1</v>
      </c>
      <c r="P122" s="32" t="str">
        <f t="shared" ca="1" si="39"/>
        <v>Y</v>
      </c>
      <c r="Q122" s="34" t="s">
        <v>70</v>
      </c>
      <c r="R122" s="35">
        <f t="shared" si="40"/>
        <v>0</v>
      </c>
      <c r="S122" s="36">
        <f t="shared" si="41"/>
        <v>216.21599999999998</v>
      </c>
      <c r="T122" s="36">
        <f t="shared" si="42"/>
        <v>216.21600000000001</v>
      </c>
      <c r="U122" s="35">
        <f t="shared" si="43"/>
        <v>0</v>
      </c>
      <c r="V122" s="35">
        <f t="shared" si="44"/>
        <v>216.21600000000001</v>
      </c>
      <c r="W122" s="29">
        <v>216</v>
      </c>
      <c r="X122" s="27"/>
      <c r="Y122" s="27"/>
      <c r="Z122" s="27"/>
      <c r="AA122" s="27"/>
      <c r="AB122" s="27"/>
      <c r="AH122" s="2"/>
      <c r="AI122" s="2"/>
      <c r="AL122" s="40"/>
      <c r="AM122" s="40"/>
      <c r="AN122" s="40"/>
      <c r="AO122" s="59"/>
      <c r="AP122" s="59"/>
      <c r="AQ122" s="59"/>
      <c r="AR122" s="52"/>
      <c r="AT122" s="1"/>
    </row>
    <row r="123" spans="1:46" s="26" customFormat="1" ht="15" x14ac:dyDescent="0.25">
      <c r="A123" s="62">
        <v>13</v>
      </c>
      <c r="B123" s="62">
        <v>13</v>
      </c>
      <c r="C123" s="62" t="s">
        <v>212</v>
      </c>
      <c r="D123" s="29" t="s">
        <v>35</v>
      </c>
      <c r="E123" s="29">
        <v>215</v>
      </c>
      <c r="F123" s="27"/>
      <c r="G123" s="27"/>
      <c r="H123" s="27"/>
      <c r="I123" s="27"/>
      <c r="J123" s="27"/>
      <c r="K123" s="32">
        <f t="shared" si="36"/>
        <v>215</v>
      </c>
      <c r="L123" s="32" t="s">
        <v>719</v>
      </c>
      <c r="M123" s="32"/>
      <c r="N123" s="33">
        <f t="shared" si="37"/>
        <v>215.01169999999999</v>
      </c>
      <c r="O123" s="32">
        <f t="shared" si="38"/>
        <v>1</v>
      </c>
      <c r="P123" s="32" t="str">
        <f t="shared" ca="1" si="39"/>
        <v>Y</v>
      </c>
      <c r="Q123" s="34" t="s">
        <v>70</v>
      </c>
      <c r="R123" s="35">
        <f t="shared" si="40"/>
        <v>0</v>
      </c>
      <c r="S123" s="36">
        <f t="shared" si="41"/>
        <v>215.21499999999997</v>
      </c>
      <c r="T123" s="36">
        <f t="shared" si="42"/>
        <v>215.215</v>
      </c>
      <c r="U123" s="35">
        <f t="shared" si="43"/>
        <v>0</v>
      </c>
      <c r="V123" s="35">
        <f t="shared" si="44"/>
        <v>215.215</v>
      </c>
      <c r="W123" s="29">
        <v>215</v>
      </c>
      <c r="X123" s="27"/>
      <c r="Y123" s="27"/>
      <c r="Z123" s="27"/>
      <c r="AA123" s="27"/>
      <c r="AB123" s="27"/>
      <c r="AH123" s="2"/>
      <c r="AI123" s="2"/>
      <c r="AL123" s="40"/>
      <c r="AM123" s="40"/>
      <c r="AN123" s="40"/>
      <c r="AO123" s="59"/>
      <c r="AP123" s="59"/>
      <c r="AQ123" s="59"/>
      <c r="AR123" s="52"/>
      <c r="AT123" s="1"/>
    </row>
    <row r="124" spans="1:46" s="26" customFormat="1" ht="15" x14ac:dyDescent="0.25">
      <c r="A124" s="62">
        <v>14</v>
      </c>
      <c r="B124" s="62">
        <v>14</v>
      </c>
      <c r="C124" s="62" t="s">
        <v>250</v>
      </c>
      <c r="D124" s="29" t="s">
        <v>252</v>
      </c>
      <c r="E124" s="29">
        <v>192</v>
      </c>
      <c r="F124" s="27"/>
      <c r="G124" s="27"/>
      <c r="H124" s="27"/>
      <c r="I124" s="27"/>
      <c r="J124" s="27"/>
      <c r="K124" s="32">
        <f t="shared" si="36"/>
        <v>192</v>
      </c>
      <c r="L124" s="32" t="s">
        <v>719</v>
      </c>
      <c r="M124" s="32"/>
      <c r="N124" s="33">
        <f t="shared" si="37"/>
        <v>192.01179999999999</v>
      </c>
      <c r="O124" s="32">
        <f t="shared" si="38"/>
        <v>1</v>
      </c>
      <c r="P124" s="32" t="str">
        <f t="shared" ca="1" si="39"/>
        <v>Y</v>
      </c>
      <c r="Q124" s="34" t="s">
        <v>70</v>
      </c>
      <c r="R124" s="35">
        <f t="shared" si="40"/>
        <v>0</v>
      </c>
      <c r="S124" s="36">
        <f t="shared" si="41"/>
        <v>192.19199999999998</v>
      </c>
      <c r="T124" s="36">
        <f t="shared" si="42"/>
        <v>192.19200000000001</v>
      </c>
      <c r="U124" s="35">
        <f t="shared" si="43"/>
        <v>0</v>
      </c>
      <c r="V124" s="35">
        <f t="shared" si="44"/>
        <v>192.19200000000001</v>
      </c>
      <c r="W124" s="29">
        <v>192</v>
      </c>
      <c r="X124" s="27"/>
      <c r="Y124" s="27"/>
      <c r="Z124" s="27"/>
      <c r="AA124" s="27"/>
      <c r="AB124" s="27"/>
      <c r="AH124" s="2"/>
      <c r="AI124" s="2"/>
      <c r="AL124" s="40"/>
      <c r="AM124" s="40"/>
      <c r="AN124" s="40"/>
      <c r="AO124" s="59"/>
      <c r="AP124" s="59"/>
      <c r="AQ124" s="59"/>
      <c r="AR124" s="52"/>
      <c r="AT124" s="1"/>
    </row>
    <row r="125" spans="1:46" s="26" customFormat="1" ht="15" x14ac:dyDescent="0.25">
      <c r="A125" s="62">
        <v>15</v>
      </c>
      <c r="B125" s="62">
        <v>15</v>
      </c>
      <c r="C125" s="62" t="s">
        <v>282</v>
      </c>
      <c r="D125" s="29" t="s">
        <v>25</v>
      </c>
      <c r="E125" s="29">
        <v>178</v>
      </c>
      <c r="F125" s="27"/>
      <c r="G125" s="27"/>
      <c r="H125" s="27"/>
      <c r="I125" s="27"/>
      <c r="J125" s="27"/>
      <c r="K125" s="32">
        <f t="shared" si="36"/>
        <v>178</v>
      </c>
      <c r="L125" s="32" t="s">
        <v>719</v>
      </c>
      <c r="M125" s="32"/>
      <c r="N125" s="33">
        <f t="shared" si="37"/>
        <v>178.0119</v>
      </c>
      <c r="O125" s="32">
        <f t="shared" si="38"/>
        <v>1</v>
      </c>
      <c r="P125" s="32" t="str">
        <f t="shared" ca="1" si="39"/>
        <v>Y</v>
      </c>
      <c r="Q125" s="34" t="s">
        <v>70</v>
      </c>
      <c r="R125" s="35">
        <f t="shared" si="40"/>
        <v>0</v>
      </c>
      <c r="S125" s="36">
        <f t="shared" si="41"/>
        <v>178.17799999999997</v>
      </c>
      <c r="T125" s="36">
        <f t="shared" si="42"/>
        <v>178.178</v>
      </c>
      <c r="U125" s="35">
        <f t="shared" si="43"/>
        <v>0</v>
      </c>
      <c r="V125" s="35">
        <f t="shared" si="44"/>
        <v>178.178</v>
      </c>
      <c r="W125" s="29">
        <v>178</v>
      </c>
      <c r="X125" s="27"/>
      <c r="Y125" s="27"/>
      <c r="Z125" s="27"/>
      <c r="AA125" s="27"/>
      <c r="AB125" s="27"/>
      <c r="AH125" s="2"/>
      <c r="AI125" s="2"/>
      <c r="AL125" s="40"/>
      <c r="AM125" s="40"/>
      <c r="AN125" s="40"/>
      <c r="AO125" s="59"/>
      <c r="AP125" s="59"/>
      <c r="AQ125" s="59"/>
      <c r="AR125" s="52"/>
      <c r="AT125" s="1"/>
    </row>
    <row r="126" spans="1:46" s="26" customFormat="1" ht="15" x14ac:dyDescent="0.25">
      <c r="A126" s="62">
        <v>16</v>
      </c>
      <c r="B126" s="62">
        <v>16</v>
      </c>
      <c r="C126" s="62" t="s">
        <v>310</v>
      </c>
      <c r="D126" s="29" t="s">
        <v>44</v>
      </c>
      <c r="E126" s="29">
        <v>161</v>
      </c>
      <c r="F126" s="27"/>
      <c r="G126" s="27"/>
      <c r="H126" s="27"/>
      <c r="I126" s="27"/>
      <c r="J126" s="27"/>
      <c r="K126" s="32">
        <f t="shared" si="36"/>
        <v>161</v>
      </c>
      <c r="L126" s="32" t="s">
        <v>719</v>
      </c>
      <c r="M126" s="32"/>
      <c r="N126" s="33">
        <f t="shared" si="37"/>
        <v>161.012</v>
      </c>
      <c r="O126" s="32">
        <f t="shared" si="38"/>
        <v>1</v>
      </c>
      <c r="P126" s="32" t="str">
        <f t="shared" ca="1" si="39"/>
        <v>Y</v>
      </c>
      <c r="Q126" s="34" t="s">
        <v>70</v>
      </c>
      <c r="R126" s="35">
        <f t="shared" si="40"/>
        <v>0</v>
      </c>
      <c r="S126" s="36">
        <f t="shared" si="41"/>
        <v>161.16099999999997</v>
      </c>
      <c r="T126" s="36">
        <f t="shared" si="42"/>
        <v>161.161</v>
      </c>
      <c r="U126" s="35">
        <f t="shared" si="43"/>
        <v>0</v>
      </c>
      <c r="V126" s="35">
        <f t="shared" si="44"/>
        <v>161.161</v>
      </c>
      <c r="W126" s="29">
        <v>161</v>
      </c>
      <c r="X126" s="27"/>
      <c r="Y126" s="27"/>
      <c r="Z126" s="27"/>
      <c r="AA126" s="27"/>
      <c r="AB126" s="27"/>
      <c r="AH126" s="2"/>
      <c r="AI126" s="2"/>
      <c r="AL126" s="40"/>
      <c r="AM126" s="40"/>
      <c r="AN126" s="40"/>
      <c r="AO126" s="59"/>
      <c r="AP126" s="59"/>
      <c r="AQ126" s="59"/>
      <c r="AR126" s="52"/>
      <c r="AT126" s="1"/>
    </row>
    <row r="127" spans="1:46" s="26" customFormat="1" ht="15" x14ac:dyDescent="0.25">
      <c r="A127" s="62">
        <v>17</v>
      </c>
      <c r="B127" s="62">
        <v>17</v>
      </c>
      <c r="C127" s="62" t="s">
        <v>312</v>
      </c>
      <c r="D127" s="29" t="s">
        <v>65</v>
      </c>
      <c r="E127" s="29">
        <v>159</v>
      </c>
      <c r="F127" s="27"/>
      <c r="G127" s="27"/>
      <c r="H127" s="27"/>
      <c r="I127" s="27"/>
      <c r="J127" s="27"/>
      <c r="K127" s="32">
        <f t="shared" si="36"/>
        <v>159</v>
      </c>
      <c r="L127" s="32" t="s">
        <v>719</v>
      </c>
      <c r="M127" s="32"/>
      <c r="N127" s="33">
        <f t="shared" si="37"/>
        <v>159.0121</v>
      </c>
      <c r="O127" s="32">
        <f t="shared" si="38"/>
        <v>1</v>
      </c>
      <c r="P127" s="32" t="str">
        <f t="shared" ca="1" si="39"/>
        <v>Y</v>
      </c>
      <c r="Q127" s="34" t="s">
        <v>70</v>
      </c>
      <c r="R127" s="35">
        <f t="shared" si="40"/>
        <v>0</v>
      </c>
      <c r="S127" s="36">
        <f t="shared" si="41"/>
        <v>159.15899999999999</v>
      </c>
      <c r="T127" s="36">
        <f t="shared" si="42"/>
        <v>159.15899999999999</v>
      </c>
      <c r="U127" s="35">
        <f t="shared" si="43"/>
        <v>0</v>
      </c>
      <c r="V127" s="35">
        <f t="shared" si="44"/>
        <v>159.15899999999999</v>
      </c>
      <c r="W127" s="29">
        <v>159</v>
      </c>
      <c r="X127" s="27"/>
      <c r="Y127" s="27"/>
      <c r="Z127" s="27"/>
      <c r="AA127" s="27"/>
      <c r="AB127" s="27"/>
      <c r="AH127" s="2"/>
      <c r="AI127" s="2"/>
      <c r="AL127" s="40"/>
      <c r="AM127" s="40"/>
      <c r="AN127" s="40"/>
      <c r="AO127" s="59"/>
      <c r="AP127" s="59"/>
      <c r="AQ127" s="59"/>
      <c r="AR127" s="52"/>
      <c r="AT127" s="1"/>
    </row>
    <row r="128" spans="1:46" s="26" customFormat="1" ht="15" x14ac:dyDescent="0.25">
      <c r="A128" s="62">
        <v>18</v>
      </c>
      <c r="B128" s="62">
        <v>18</v>
      </c>
      <c r="C128" s="62" t="s">
        <v>365</v>
      </c>
      <c r="D128" s="29" t="s">
        <v>367</v>
      </c>
      <c r="E128" s="29">
        <v>133</v>
      </c>
      <c r="F128" s="27"/>
      <c r="G128" s="27"/>
      <c r="H128" s="27"/>
      <c r="I128" s="27"/>
      <c r="J128" s="27"/>
      <c r="K128" s="32">
        <f t="shared" si="36"/>
        <v>133</v>
      </c>
      <c r="L128" s="32" t="s">
        <v>719</v>
      </c>
      <c r="M128" s="32"/>
      <c r="N128" s="33">
        <f t="shared" si="37"/>
        <v>133.01220000000001</v>
      </c>
      <c r="O128" s="32">
        <f t="shared" si="38"/>
        <v>1</v>
      </c>
      <c r="P128" s="32" t="str">
        <f t="shared" ca="1" si="39"/>
        <v>Y</v>
      </c>
      <c r="Q128" s="34" t="s">
        <v>70</v>
      </c>
      <c r="R128" s="35">
        <f t="shared" si="40"/>
        <v>0</v>
      </c>
      <c r="S128" s="36">
        <f t="shared" si="41"/>
        <v>133.13299999999998</v>
      </c>
      <c r="T128" s="36">
        <f t="shared" si="42"/>
        <v>133.13300000000001</v>
      </c>
      <c r="U128" s="35">
        <f t="shared" si="43"/>
        <v>0</v>
      </c>
      <c r="V128" s="35">
        <f t="shared" si="44"/>
        <v>133.13300000000001</v>
      </c>
      <c r="W128" s="29">
        <v>133</v>
      </c>
      <c r="X128" s="27"/>
      <c r="Y128" s="27"/>
      <c r="Z128" s="27"/>
      <c r="AA128" s="27"/>
      <c r="AB128" s="27"/>
      <c r="AH128" s="2"/>
      <c r="AI128" s="2"/>
      <c r="AL128" s="40"/>
      <c r="AM128" s="40"/>
      <c r="AN128" s="40"/>
      <c r="AO128" s="59"/>
      <c r="AP128" s="59"/>
      <c r="AQ128" s="59"/>
      <c r="AR128" s="52"/>
      <c r="AT128" s="1"/>
    </row>
    <row r="129" spans="1:46" s="26" customFormat="1" ht="15" x14ac:dyDescent="0.25">
      <c r="A129" s="62">
        <v>19</v>
      </c>
      <c r="B129" s="62">
        <v>19</v>
      </c>
      <c r="C129" s="62" t="s">
        <v>418</v>
      </c>
      <c r="D129" s="29" t="s">
        <v>50</v>
      </c>
      <c r="E129" s="29">
        <v>120</v>
      </c>
      <c r="F129" s="27"/>
      <c r="G129" s="27"/>
      <c r="H129" s="27"/>
      <c r="I129" s="27"/>
      <c r="J129" s="27"/>
      <c r="K129" s="32">
        <f t="shared" si="36"/>
        <v>120</v>
      </c>
      <c r="L129" s="32" t="s">
        <v>719</v>
      </c>
      <c r="M129" s="32"/>
      <c r="N129" s="33">
        <f t="shared" si="37"/>
        <v>120.0123</v>
      </c>
      <c r="O129" s="32">
        <f t="shared" si="38"/>
        <v>1</v>
      </c>
      <c r="P129" s="32" t="str">
        <f t="shared" ca="1" si="39"/>
        <v>Y</v>
      </c>
      <c r="Q129" s="34" t="s">
        <v>70</v>
      </c>
      <c r="R129" s="35">
        <f t="shared" si="40"/>
        <v>0</v>
      </c>
      <c r="S129" s="36">
        <f t="shared" si="41"/>
        <v>120.11999999999999</v>
      </c>
      <c r="T129" s="36">
        <f t="shared" si="42"/>
        <v>120.12</v>
      </c>
      <c r="U129" s="35">
        <f t="shared" si="43"/>
        <v>0</v>
      </c>
      <c r="V129" s="35">
        <f t="shared" si="44"/>
        <v>120.12</v>
      </c>
      <c r="W129" s="29">
        <v>120</v>
      </c>
      <c r="X129" s="27"/>
      <c r="Y129" s="27"/>
      <c r="Z129" s="27"/>
      <c r="AA129" s="27"/>
      <c r="AB129" s="27"/>
      <c r="AH129" s="2"/>
      <c r="AI129" s="2"/>
      <c r="AL129" s="40"/>
      <c r="AM129" s="40"/>
      <c r="AN129" s="40"/>
      <c r="AO129" s="59"/>
      <c r="AP129" s="59"/>
      <c r="AQ129" s="59"/>
      <c r="AR129" s="52"/>
      <c r="AT129" s="1"/>
    </row>
    <row r="130" spans="1:46" s="26" customFormat="1" ht="15" x14ac:dyDescent="0.25">
      <c r="A130" s="62">
        <v>20</v>
      </c>
      <c r="B130" s="62">
        <v>20</v>
      </c>
      <c r="C130" s="62" t="s">
        <v>430</v>
      </c>
      <c r="D130" s="29" t="s">
        <v>65</v>
      </c>
      <c r="E130" s="29">
        <v>113</v>
      </c>
      <c r="F130" s="27"/>
      <c r="G130" s="27"/>
      <c r="H130" s="27"/>
      <c r="I130" s="27"/>
      <c r="J130" s="27"/>
      <c r="K130" s="32">
        <f t="shared" si="36"/>
        <v>113</v>
      </c>
      <c r="L130" s="32" t="s">
        <v>719</v>
      </c>
      <c r="M130" s="32"/>
      <c r="N130" s="33">
        <f t="shared" si="37"/>
        <v>113.0124</v>
      </c>
      <c r="O130" s="32">
        <f t="shared" si="38"/>
        <v>1</v>
      </c>
      <c r="P130" s="32" t="str">
        <f t="shared" ca="1" si="39"/>
        <v>Y</v>
      </c>
      <c r="Q130" s="34" t="s">
        <v>70</v>
      </c>
      <c r="R130" s="35">
        <f t="shared" si="40"/>
        <v>0</v>
      </c>
      <c r="S130" s="36">
        <f t="shared" si="41"/>
        <v>113.11299999999999</v>
      </c>
      <c r="T130" s="36">
        <f t="shared" si="42"/>
        <v>113.113</v>
      </c>
      <c r="U130" s="35">
        <f t="shared" si="43"/>
        <v>0</v>
      </c>
      <c r="V130" s="35">
        <f t="shared" si="44"/>
        <v>113.113</v>
      </c>
      <c r="W130" s="29">
        <v>113</v>
      </c>
      <c r="X130" s="27"/>
      <c r="Y130" s="27"/>
      <c r="Z130" s="27"/>
      <c r="AA130" s="27"/>
      <c r="AB130" s="27"/>
      <c r="AH130" s="2"/>
      <c r="AI130" s="2"/>
      <c r="AL130" s="40"/>
      <c r="AM130" s="40"/>
      <c r="AN130" s="40"/>
      <c r="AO130" s="59"/>
      <c r="AP130" s="59"/>
      <c r="AQ130" s="59"/>
      <c r="AR130" s="52"/>
      <c r="AT130" s="1"/>
    </row>
    <row r="131" spans="1:46" ht="5.0999999999999996" customHeight="1" x14ac:dyDescent="0.25">
      <c r="A131" s="62"/>
      <c r="B131" s="1"/>
      <c r="C131" s="62"/>
      <c r="D131" s="29"/>
      <c r="E131" s="29"/>
      <c r="F131" s="27"/>
      <c r="G131" s="27"/>
      <c r="H131" s="27"/>
      <c r="I131" s="27"/>
      <c r="J131" s="27"/>
      <c r="K131" s="32"/>
      <c r="L131" s="27"/>
      <c r="M131" s="27"/>
      <c r="N131" s="32"/>
      <c r="O131" s="27"/>
      <c r="P131" s="27"/>
      <c r="R131" s="63"/>
      <c r="S131" s="63"/>
      <c r="T131" s="63"/>
      <c r="U131" s="63"/>
      <c r="V131" s="35"/>
      <c r="W131" s="27"/>
      <c r="X131" s="27"/>
      <c r="Y131" s="27"/>
      <c r="Z131" s="27"/>
      <c r="AA131" s="27"/>
      <c r="AB131" s="27"/>
      <c r="AJ131" s="26"/>
      <c r="AK131" s="26"/>
      <c r="AL131" s="40"/>
      <c r="AM131" s="40"/>
      <c r="AN131" s="40"/>
      <c r="AO131" s="40"/>
      <c r="AP131" s="40"/>
      <c r="AQ131" s="40"/>
      <c r="AR131" s="30"/>
      <c r="AS131" s="26"/>
      <c r="AT131" s="1"/>
    </row>
    <row r="132" spans="1:46" ht="15" x14ac:dyDescent="0.25">
      <c r="A132" s="61"/>
      <c r="B132" s="61"/>
      <c r="D132" s="27"/>
      <c r="E132" s="27"/>
      <c r="F132" s="27"/>
      <c r="G132" s="27"/>
      <c r="H132" s="27"/>
      <c r="I132" s="27"/>
      <c r="J132" s="27"/>
      <c r="K132" s="32"/>
      <c r="L132" s="27"/>
      <c r="M132" s="27"/>
      <c r="N132" s="32"/>
      <c r="O132" s="27"/>
      <c r="P132" s="27"/>
      <c r="R132" s="63"/>
      <c r="S132" s="63"/>
      <c r="T132" s="63"/>
      <c r="U132" s="63"/>
      <c r="V132" s="35"/>
      <c r="W132" s="29"/>
      <c r="X132" s="27"/>
      <c r="Y132" s="27"/>
      <c r="Z132" s="27"/>
      <c r="AA132" s="27"/>
      <c r="AB132" s="27"/>
      <c r="AJ132" s="26"/>
      <c r="AK132" s="26"/>
      <c r="AL132" s="40"/>
      <c r="AM132" s="40"/>
      <c r="AN132" s="40"/>
      <c r="AO132" s="40"/>
      <c r="AP132" s="40"/>
      <c r="AQ132" s="40"/>
      <c r="AR132" s="30"/>
      <c r="AS132" s="26"/>
      <c r="AT132" s="1"/>
    </row>
    <row r="133" spans="1:46" ht="15" x14ac:dyDescent="0.25">
      <c r="A133" s="61"/>
      <c r="B133" s="61"/>
      <c r="C133" s="61" t="s">
        <v>93</v>
      </c>
      <c r="D133" s="27"/>
      <c r="E133" s="27"/>
      <c r="F133" s="27"/>
      <c r="G133" s="27"/>
      <c r="H133" s="27"/>
      <c r="I133" s="27"/>
      <c r="J133" s="27"/>
      <c r="K133" s="32"/>
      <c r="L133" s="27"/>
      <c r="M133" s="27"/>
      <c r="N133" s="32"/>
      <c r="O133" s="27"/>
      <c r="P133" s="27"/>
      <c r="Q133" s="54" t="str">
        <f>C133</f>
        <v>M55</v>
      </c>
      <c r="R133" s="63"/>
      <c r="S133" s="63"/>
      <c r="T133" s="63"/>
      <c r="U133" s="63"/>
      <c r="V133" s="35"/>
      <c r="W133" s="29"/>
      <c r="X133" s="27"/>
      <c r="Y133" s="27"/>
      <c r="Z133" s="27"/>
      <c r="AA133" s="27"/>
      <c r="AB133" s="27"/>
      <c r="AJ133" s="26"/>
      <c r="AK133" s="26"/>
      <c r="AL133" s="40"/>
      <c r="AM133" s="40"/>
      <c r="AN133" s="40"/>
      <c r="AO133" s="38">
        <v>978</v>
      </c>
      <c r="AP133" s="38">
        <v>860</v>
      </c>
      <c r="AQ133" s="38">
        <v>820</v>
      </c>
      <c r="AR133" s="30"/>
      <c r="AS133" s="26"/>
      <c r="AT133" s="1"/>
    </row>
    <row r="134" spans="1:46" ht="15" x14ac:dyDescent="0.25">
      <c r="A134" s="62">
        <v>1</v>
      </c>
      <c r="B134" s="62">
        <v>1</v>
      </c>
      <c r="C134" s="62" t="s">
        <v>90</v>
      </c>
      <c r="D134" s="29" t="s">
        <v>92</v>
      </c>
      <c r="E134" s="29">
        <v>275</v>
      </c>
      <c r="F134" s="27"/>
      <c r="G134" s="27"/>
      <c r="H134" s="27"/>
      <c r="I134" s="27"/>
      <c r="J134" s="27"/>
      <c r="K134" s="32">
        <f t="shared" ref="K134:K161" si="45">IFERROR(LARGE(E134:J134,1),0)+IF($D$5&gt;=2,IFERROR(LARGE(E134:J134,2),0),0)+IF($D$5&gt;=3,IFERROR(LARGE(E134:J134,3),0),0)+IF($D$5&gt;=4,IFERROR(LARGE(E134:J134,4),0),0)+IF($D$5&gt;=5,IFERROR(LARGE(E134:J134,5),0),0)+IF($D$5&gt;=6,IFERROR(LARGE(E134:J134,6),0),0)</f>
        <v>275</v>
      </c>
      <c r="L134" s="32" t="s">
        <v>719</v>
      </c>
      <c r="M134" s="32" t="s">
        <v>526</v>
      </c>
      <c r="N134" s="33">
        <f t="shared" ref="N134:N161" si="46">K134+(ROW(K134)-ROW(K$6))/10000</f>
        <v>275.01280000000003</v>
      </c>
      <c r="O134" s="32">
        <f t="shared" ref="O134:O161" si="47">COUNT(E134:J134)</f>
        <v>1</v>
      </c>
      <c r="P134" s="32" t="str">
        <f t="shared" ref="P134:P161" ca="1" si="48">IF(AND(O134=1,OFFSET(D134,0,P$3)&gt;0),"Y",0)</f>
        <v>Y</v>
      </c>
      <c r="Q134" s="34" t="s">
        <v>93</v>
      </c>
      <c r="R134" s="35">
        <f t="shared" ref="R134:R161" si="49">1-(Q134=Q133)</f>
        <v>0</v>
      </c>
      <c r="S134" s="36">
        <f t="shared" ref="S134:S161" si="50">IFERROR(LARGE(E134:J134,1),0)*1.001+IF($D$5&gt;=2,IFERROR(LARGE(E134:J134,2),0),0)*1.0001+IF($D$5&gt;=3,IFERROR(LARGE(E134:J134,3),0),0)*1.00001+IF($D$5&gt;=4,IFERROR(LARGE(E134:J134,4),0),0)*1.000001+IF($D$5&gt;=5,IFERROR(LARGE(E134:J134,5),0),0)*1.0000001+IF($D$5&gt;=6,IFERROR(LARGE(E134:J134,6),0),0)*1.00000001</f>
        <v>275.27499999999998</v>
      </c>
      <c r="T134" s="36">
        <f t="shared" ref="T134:T161" si="51">K134+W134/1000+IF($D$5&gt;=2,X134/10000,0)+IF($D$5&gt;=3,Y134/100000,0)+IF($D$5&gt;=4,Z134/1000000,0)+IF($D$5&gt;=5,AA134/10000000,0)+IF($D$5&gt;=6,AB134/100000000,0)</f>
        <v>275.27499999999998</v>
      </c>
      <c r="U134" s="35">
        <f t="shared" ref="U134:U161" si="52">1-(S134=T134)</f>
        <v>0</v>
      </c>
      <c r="V134" s="35">
        <f t="shared" ref="V134:V161" si="53">K134+W134/1000+X134/10000+Y134/100000+Z134/1000000+AA134/10000000+AB134/100000000</f>
        <v>275.27499999999998</v>
      </c>
      <c r="W134" s="29">
        <v>275</v>
      </c>
      <c r="X134" s="27"/>
      <c r="Y134" s="27"/>
      <c r="Z134" s="27"/>
      <c r="AA134" s="27"/>
      <c r="AB134" s="27"/>
      <c r="AJ134" s="26"/>
      <c r="AK134" s="26"/>
      <c r="AL134" s="40"/>
      <c r="AM134" s="40"/>
      <c r="AN134" s="40"/>
      <c r="AO134" s="59"/>
      <c r="AP134" s="59"/>
      <c r="AQ134" s="59"/>
      <c r="AR134" s="30"/>
      <c r="AS134" s="26"/>
      <c r="AT134" s="1"/>
    </row>
    <row r="135" spans="1:46" ht="15" x14ac:dyDescent="0.25">
      <c r="A135" s="62">
        <v>2</v>
      </c>
      <c r="B135" s="62">
        <v>2</v>
      </c>
      <c r="C135" s="62" t="s">
        <v>130</v>
      </c>
      <c r="D135" s="29" t="s">
        <v>35</v>
      </c>
      <c r="E135" s="29">
        <v>249</v>
      </c>
      <c r="F135" s="27"/>
      <c r="G135" s="27"/>
      <c r="H135" s="27"/>
      <c r="I135" s="27"/>
      <c r="J135" s="27"/>
      <c r="K135" s="32">
        <f t="shared" si="45"/>
        <v>249</v>
      </c>
      <c r="L135" s="32" t="s">
        <v>719</v>
      </c>
      <c r="M135" s="32" t="s">
        <v>527</v>
      </c>
      <c r="N135" s="33">
        <f t="shared" si="46"/>
        <v>249.0129</v>
      </c>
      <c r="O135" s="32">
        <f t="shared" si="47"/>
        <v>1</v>
      </c>
      <c r="P135" s="32" t="str">
        <f t="shared" ca="1" si="48"/>
        <v>Y</v>
      </c>
      <c r="Q135" s="34" t="s">
        <v>93</v>
      </c>
      <c r="R135" s="35">
        <f t="shared" si="49"/>
        <v>0</v>
      </c>
      <c r="S135" s="36">
        <f t="shared" si="50"/>
        <v>249.24899999999997</v>
      </c>
      <c r="T135" s="36">
        <f t="shared" si="51"/>
        <v>249.249</v>
      </c>
      <c r="U135" s="35">
        <f t="shared" si="52"/>
        <v>0</v>
      </c>
      <c r="V135" s="35">
        <f t="shared" si="53"/>
        <v>249.249</v>
      </c>
      <c r="W135" s="29">
        <v>249</v>
      </c>
      <c r="X135" s="27"/>
      <c r="Y135" s="27"/>
      <c r="Z135" s="27"/>
      <c r="AA135" s="27"/>
      <c r="AB135" s="27"/>
      <c r="AJ135" s="26"/>
      <c r="AK135" s="26"/>
      <c r="AL135" s="40"/>
      <c r="AM135" s="40"/>
      <c r="AN135" s="40"/>
      <c r="AO135" s="59"/>
      <c r="AP135" s="59"/>
      <c r="AQ135" s="59"/>
      <c r="AR135" s="30"/>
      <c r="AS135" s="26"/>
      <c r="AT135" s="1"/>
    </row>
    <row r="136" spans="1:46" ht="15" x14ac:dyDescent="0.25">
      <c r="A136" s="62">
        <v>3</v>
      </c>
      <c r="B136" s="62">
        <v>3</v>
      </c>
      <c r="C136" s="62" t="s">
        <v>144</v>
      </c>
      <c r="D136" s="29" t="s">
        <v>146</v>
      </c>
      <c r="E136" s="29">
        <v>246</v>
      </c>
      <c r="F136" s="27"/>
      <c r="G136" s="27"/>
      <c r="H136" s="27"/>
      <c r="I136" s="27"/>
      <c r="J136" s="27"/>
      <c r="K136" s="32">
        <f t="shared" si="45"/>
        <v>246</v>
      </c>
      <c r="L136" s="32" t="s">
        <v>719</v>
      </c>
      <c r="M136" s="32" t="s">
        <v>528</v>
      </c>
      <c r="N136" s="33">
        <f t="shared" si="46"/>
        <v>246.01300000000001</v>
      </c>
      <c r="O136" s="32">
        <f t="shared" si="47"/>
        <v>1</v>
      </c>
      <c r="P136" s="32" t="str">
        <f t="shared" ca="1" si="48"/>
        <v>Y</v>
      </c>
      <c r="Q136" s="34" t="s">
        <v>93</v>
      </c>
      <c r="R136" s="35">
        <f t="shared" si="49"/>
        <v>0</v>
      </c>
      <c r="S136" s="36">
        <f t="shared" si="50"/>
        <v>246.24599999999998</v>
      </c>
      <c r="T136" s="36">
        <f t="shared" si="51"/>
        <v>246.24600000000001</v>
      </c>
      <c r="U136" s="35">
        <f t="shared" si="52"/>
        <v>0</v>
      </c>
      <c r="V136" s="35">
        <f t="shared" si="53"/>
        <v>246.24600000000001</v>
      </c>
      <c r="W136" s="29">
        <v>246</v>
      </c>
      <c r="X136" s="27"/>
      <c r="Y136" s="27"/>
      <c r="Z136" s="27"/>
      <c r="AA136" s="27"/>
      <c r="AB136" s="27"/>
      <c r="AJ136" s="26"/>
      <c r="AK136" s="26"/>
      <c r="AL136" s="40"/>
      <c r="AM136" s="40"/>
      <c r="AN136" s="40"/>
      <c r="AO136" s="59"/>
      <c r="AP136" s="59"/>
      <c r="AQ136" s="59"/>
      <c r="AR136" s="30"/>
      <c r="AS136" s="26"/>
      <c r="AT136" s="1"/>
    </row>
    <row r="137" spans="1:46" ht="15" x14ac:dyDescent="0.25">
      <c r="A137" s="62">
        <v>4</v>
      </c>
      <c r="B137" s="62">
        <v>4</v>
      </c>
      <c r="C137" s="62" t="s">
        <v>185</v>
      </c>
      <c r="D137" s="29" t="s">
        <v>134</v>
      </c>
      <c r="E137" s="29">
        <v>231</v>
      </c>
      <c r="F137" s="27"/>
      <c r="G137" s="27"/>
      <c r="H137" s="27"/>
      <c r="I137" s="27"/>
      <c r="J137" s="27"/>
      <c r="K137" s="32">
        <f t="shared" si="45"/>
        <v>231</v>
      </c>
      <c r="L137" s="32" t="s">
        <v>719</v>
      </c>
      <c r="M137" s="32"/>
      <c r="N137" s="33">
        <f t="shared" si="46"/>
        <v>231.01310000000001</v>
      </c>
      <c r="O137" s="32">
        <f t="shared" si="47"/>
        <v>1</v>
      </c>
      <c r="P137" s="32" t="str">
        <f t="shared" ca="1" si="48"/>
        <v>Y</v>
      </c>
      <c r="Q137" s="34" t="s">
        <v>93</v>
      </c>
      <c r="R137" s="35">
        <f t="shared" si="49"/>
        <v>0</v>
      </c>
      <c r="S137" s="36">
        <f t="shared" si="50"/>
        <v>231.23099999999997</v>
      </c>
      <c r="T137" s="36">
        <f t="shared" si="51"/>
        <v>231.23099999999999</v>
      </c>
      <c r="U137" s="35">
        <f t="shared" si="52"/>
        <v>0</v>
      </c>
      <c r="V137" s="35">
        <f t="shared" si="53"/>
        <v>231.23099999999999</v>
      </c>
      <c r="W137" s="29">
        <v>231</v>
      </c>
      <c r="X137" s="27"/>
      <c r="Y137" s="27"/>
      <c r="Z137" s="27"/>
      <c r="AA137" s="27"/>
      <c r="AB137" s="27"/>
      <c r="AJ137" s="26"/>
      <c r="AK137" s="26"/>
      <c r="AL137" s="40"/>
      <c r="AM137" s="40"/>
      <c r="AN137" s="40"/>
      <c r="AO137" s="59"/>
      <c r="AP137" s="59"/>
      <c r="AQ137" s="59"/>
      <c r="AR137" s="30"/>
      <c r="AS137" s="26"/>
      <c r="AT137" s="1"/>
    </row>
    <row r="138" spans="1:46" ht="15" x14ac:dyDescent="0.25">
      <c r="A138" s="62">
        <v>5</v>
      </c>
      <c r="B138" s="62">
        <v>5</v>
      </c>
      <c r="C138" s="62" t="s">
        <v>200</v>
      </c>
      <c r="D138" s="29" t="s">
        <v>92</v>
      </c>
      <c r="E138" s="29">
        <v>224</v>
      </c>
      <c r="F138" s="27"/>
      <c r="G138" s="27"/>
      <c r="H138" s="27"/>
      <c r="I138" s="27"/>
      <c r="J138" s="27"/>
      <c r="K138" s="32">
        <f t="shared" si="45"/>
        <v>224</v>
      </c>
      <c r="L138" s="32" t="s">
        <v>719</v>
      </c>
      <c r="M138" s="32"/>
      <c r="N138" s="33">
        <f t="shared" si="46"/>
        <v>224.01320000000001</v>
      </c>
      <c r="O138" s="32">
        <f t="shared" si="47"/>
        <v>1</v>
      </c>
      <c r="P138" s="32" t="str">
        <f t="shared" ca="1" si="48"/>
        <v>Y</v>
      </c>
      <c r="Q138" s="34" t="s">
        <v>93</v>
      </c>
      <c r="R138" s="35">
        <f t="shared" si="49"/>
        <v>0</v>
      </c>
      <c r="S138" s="36">
        <f t="shared" si="50"/>
        <v>224.22399999999999</v>
      </c>
      <c r="T138" s="36">
        <f t="shared" si="51"/>
        <v>224.22399999999999</v>
      </c>
      <c r="U138" s="35">
        <f t="shared" si="52"/>
        <v>0</v>
      </c>
      <c r="V138" s="35">
        <f t="shared" si="53"/>
        <v>224.22399999999999</v>
      </c>
      <c r="W138" s="29">
        <v>224</v>
      </c>
      <c r="X138" s="27"/>
      <c r="Y138" s="27"/>
      <c r="Z138" s="27"/>
      <c r="AA138" s="27"/>
      <c r="AB138" s="27"/>
      <c r="AJ138" s="26"/>
      <c r="AK138" s="26"/>
      <c r="AL138" s="40"/>
      <c r="AM138" s="40"/>
      <c r="AN138" s="40"/>
      <c r="AO138" s="59"/>
      <c r="AP138" s="59"/>
      <c r="AQ138" s="59"/>
      <c r="AR138" s="30"/>
      <c r="AS138" s="26"/>
      <c r="AT138" s="1"/>
    </row>
    <row r="139" spans="1:46" ht="15" x14ac:dyDescent="0.25">
      <c r="A139" s="62">
        <v>6</v>
      </c>
      <c r="B139" s="62">
        <v>6</v>
      </c>
      <c r="C139" s="62" t="s">
        <v>204</v>
      </c>
      <c r="D139" s="29" t="s">
        <v>25</v>
      </c>
      <c r="E139" s="29">
        <v>220</v>
      </c>
      <c r="F139" s="27"/>
      <c r="G139" s="27"/>
      <c r="H139" s="27"/>
      <c r="I139" s="27"/>
      <c r="J139" s="27"/>
      <c r="K139" s="32">
        <f t="shared" si="45"/>
        <v>220</v>
      </c>
      <c r="L139" s="32" t="s">
        <v>719</v>
      </c>
      <c r="M139" s="32"/>
      <c r="N139" s="33">
        <f t="shared" si="46"/>
        <v>220.01329999999999</v>
      </c>
      <c r="O139" s="32">
        <f t="shared" si="47"/>
        <v>1</v>
      </c>
      <c r="P139" s="32" t="str">
        <f t="shared" ca="1" si="48"/>
        <v>Y</v>
      </c>
      <c r="Q139" s="34" t="s">
        <v>93</v>
      </c>
      <c r="R139" s="35">
        <f t="shared" si="49"/>
        <v>0</v>
      </c>
      <c r="S139" s="36">
        <f t="shared" si="50"/>
        <v>220.21999999999997</v>
      </c>
      <c r="T139" s="36">
        <f t="shared" si="51"/>
        <v>220.22</v>
      </c>
      <c r="U139" s="35">
        <f t="shared" si="52"/>
        <v>0</v>
      </c>
      <c r="V139" s="35">
        <f t="shared" si="53"/>
        <v>220.22</v>
      </c>
      <c r="W139" s="29">
        <v>220</v>
      </c>
      <c r="X139" s="27"/>
      <c r="Y139" s="27"/>
      <c r="Z139" s="27"/>
      <c r="AA139" s="27"/>
      <c r="AB139" s="27"/>
      <c r="AJ139" s="26"/>
      <c r="AK139" s="26"/>
      <c r="AL139" s="40"/>
      <c r="AM139" s="40"/>
      <c r="AN139" s="40"/>
      <c r="AO139" s="59"/>
      <c r="AP139" s="59"/>
      <c r="AQ139" s="59"/>
      <c r="AR139" s="30"/>
      <c r="AS139" s="26"/>
      <c r="AT139" s="1"/>
    </row>
    <row r="140" spans="1:46" ht="15" x14ac:dyDescent="0.25">
      <c r="A140" s="62">
        <v>7</v>
      </c>
      <c r="B140" s="62">
        <v>7</v>
      </c>
      <c r="C140" s="62" t="s">
        <v>235</v>
      </c>
      <c r="D140" s="29" t="s">
        <v>74</v>
      </c>
      <c r="E140" s="29">
        <v>202</v>
      </c>
      <c r="F140" s="27"/>
      <c r="G140" s="27"/>
      <c r="H140" s="27"/>
      <c r="I140" s="27"/>
      <c r="J140" s="27"/>
      <c r="K140" s="32">
        <f t="shared" si="45"/>
        <v>202</v>
      </c>
      <c r="L140" s="32" t="s">
        <v>719</v>
      </c>
      <c r="M140" s="32"/>
      <c r="N140" s="33">
        <f t="shared" si="46"/>
        <v>202.01339999999999</v>
      </c>
      <c r="O140" s="32">
        <f t="shared" si="47"/>
        <v>1</v>
      </c>
      <c r="P140" s="32" t="str">
        <f t="shared" ca="1" si="48"/>
        <v>Y</v>
      </c>
      <c r="Q140" s="34" t="s">
        <v>93</v>
      </c>
      <c r="R140" s="35">
        <f t="shared" si="49"/>
        <v>0</v>
      </c>
      <c r="S140" s="36">
        <f t="shared" si="50"/>
        <v>202.20199999999997</v>
      </c>
      <c r="T140" s="36">
        <f t="shared" si="51"/>
        <v>202.202</v>
      </c>
      <c r="U140" s="35">
        <f t="shared" si="52"/>
        <v>0</v>
      </c>
      <c r="V140" s="35">
        <f t="shared" si="53"/>
        <v>202.202</v>
      </c>
      <c r="W140" s="29">
        <v>202</v>
      </c>
      <c r="X140" s="27"/>
      <c r="Y140" s="27"/>
      <c r="Z140" s="27"/>
      <c r="AA140" s="27"/>
      <c r="AB140" s="27"/>
      <c r="AJ140" s="26"/>
      <c r="AK140" s="26"/>
      <c r="AL140" s="40"/>
      <c r="AM140" s="40"/>
      <c r="AN140" s="40"/>
      <c r="AO140" s="59"/>
      <c r="AP140" s="59"/>
      <c r="AQ140" s="59"/>
      <c r="AR140" s="30"/>
      <c r="AS140" s="26"/>
      <c r="AT140" s="1"/>
    </row>
    <row r="141" spans="1:46" ht="15" x14ac:dyDescent="0.25">
      <c r="A141" s="62">
        <v>8</v>
      </c>
      <c r="B141" s="62">
        <v>8</v>
      </c>
      <c r="C141" s="62" t="s">
        <v>236</v>
      </c>
      <c r="D141" s="29" t="s">
        <v>58</v>
      </c>
      <c r="E141" s="29">
        <v>201</v>
      </c>
      <c r="F141" s="27"/>
      <c r="G141" s="27"/>
      <c r="H141" s="27"/>
      <c r="I141" s="27"/>
      <c r="J141" s="27"/>
      <c r="K141" s="32">
        <f t="shared" si="45"/>
        <v>201</v>
      </c>
      <c r="L141" s="32" t="s">
        <v>719</v>
      </c>
      <c r="M141" s="32"/>
      <c r="N141" s="33">
        <f t="shared" si="46"/>
        <v>201.01349999999999</v>
      </c>
      <c r="O141" s="32">
        <f t="shared" si="47"/>
        <v>1</v>
      </c>
      <c r="P141" s="32" t="str">
        <f t="shared" ca="1" si="48"/>
        <v>Y</v>
      </c>
      <c r="Q141" s="34" t="s">
        <v>93</v>
      </c>
      <c r="R141" s="35">
        <f t="shared" si="49"/>
        <v>0</v>
      </c>
      <c r="S141" s="36">
        <f t="shared" si="50"/>
        <v>201.20099999999996</v>
      </c>
      <c r="T141" s="36">
        <f t="shared" si="51"/>
        <v>201.20099999999999</v>
      </c>
      <c r="U141" s="35">
        <f t="shared" si="52"/>
        <v>0</v>
      </c>
      <c r="V141" s="35">
        <f t="shared" si="53"/>
        <v>201.20099999999999</v>
      </c>
      <c r="W141" s="29">
        <v>201</v>
      </c>
      <c r="X141" s="27"/>
      <c r="Y141" s="27"/>
      <c r="Z141" s="27"/>
      <c r="AA141" s="27"/>
      <c r="AB141" s="27"/>
      <c r="AJ141" s="26"/>
      <c r="AK141" s="26"/>
      <c r="AL141" s="40"/>
      <c r="AM141" s="40"/>
      <c r="AN141" s="40"/>
      <c r="AO141" s="59"/>
      <c r="AP141" s="59"/>
      <c r="AQ141" s="59"/>
      <c r="AR141" s="30"/>
      <c r="AS141" s="26"/>
      <c r="AT141" s="1"/>
    </row>
    <row r="142" spans="1:46" ht="15" x14ac:dyDescent="0.25">
      <c r="A142" s="62">
        <v>9</v>
      </c>
      <c r="B142" s="62">
        <v>9</v>
      </c>
      <c r="C142" s="62" t="s">
        <v>240</v>
      </c>
      <c r="D142" s="29" t="s">
        <v>158</v>
      </c>
      <c r="E142" s="29">
        <v>199</v>
      </c>
      <c r="F142" s="27"/>
      <c r="G142" s="27"/>
      <c r="H142" s="27"/>
      <c r="I142" s="27"/>
      <c r="J142" s="27"/>
      <c r="K142" s="32">
        <f t="shared" si="45"/>
        <v>199</v>
      </c>
      <c r="L142" s="32" t="s">
        <v>719</v>
      </c>
      <c r="M142" s="32"/>
      <c r="N142" s="33">
        <f t="shared" si="46"/>
        <v>199.0136</v>
      </c>
      <c r="O142" s="32">
        <f t="shared" si="47"/>
        <v>1</v>
      </c>
      <c r="P142" s="32" t="str">
        <f t="shared" ca="1" si="48"/>
        <v>Y</v>
      </c>
      <c r="Q142" s="34" t="s">
        <v>93</v>
      </c>
      <c r="R142" s="35">
        <f t="shared" si="49"/>
        <v>0</v>
      </c>
      <c r="S142" s="36">
        <f t="shared" si="50"/>
        <v>199.19899999999998</v>
      </c>
      <c r="T142" s="36">
        <f t="shared" si="51"/>
        <v>199.19900000000001</v>
      </c>
      <c r="U142" s="35">
        <f t="shared" si="52"/>
        <v>0</v>
      </c>
      <c r="V142" s="35">
        <f t="shared" si="53"/>
        <v>199.19900000000001</v>
      </c>
      <c r="W142" s="29">
        <v>199</v>
      </c>
      <c r="X142" s="27"/>
      <c r="Y142" s="27"/>
      <c r="Z142" s="27"/>
      <c r="AA142" s="27"/>
      <c r="AB142" s="27"/>
      <c r="AJ142" s="26"/>
      <c r="AK142" s="26"/>
      <c r="AL142" s="40"/>
      <c r="AM142" s="40"/>
      <c r="AN142" s="40"/>
      <c r="AO142" s="59"/>
      <c r="AP142" s="59"/>
      <c r="AQ142" s="59"/>
      <c r="AR142" s="30"/>
      <c r="AS142" s="26"/>
      <c r="AT142" s="1"/>
    </row>
    <row r="143" spans="1:46" ht="15" x14ac:dyDescent="0.25">
      <c r="A143" s="62">
        <v>10</v>
      </c>
      <c r="B143" s="62">
        <v>10</v>
      </c>
      <c r="C143" s="62" t="s">
        <v>243</v>
      </c>
      <c r="D143" s="29" t="s">
        <v>146</v>
      </c>
      <c r="E143" s="29">
        <v>197</v>
      </c>
      <c r="F143" s="27"/>
      <c r="G143" s="27"/>
      <c r="H143" s="27"/>
      <c r="I143" s="27"/>
      <c r="J143" s="27"/>
      <c r="K143" s="32">
        <f t="shared" si="45"/>
        <v>197</v>
      </c>
      <c r="L143" s="32" t="s">
        <v>719</v>
      </c>
      <c r="M143" s="32"/>
      <c r="N143" s="33">
        <f t="shared" si="46"/>
        <v>197.0137</v>
      </c>
      <c r="O143" s="32">
        <f t="shared" si="47"/>
        <v>1</v>
      </c>
      <c r="P143" s="32" t="str">
        <f t="shared" ca="1" si="48"/>
        <v>Y</v>
      </c>
      <c r="Q143" s="34" t="s">
        <v>93</v>
      </c>
      <c r="R143" s="35">
        <f t="shared" si="49"/>
        <v>0</v>
      </c>
      <c r="S143" s="36">
        <f t="shared" si="50"/>
        <v>197.19699999999997</v>
      </c>
      <c r="T143" s="36">
        <f t="shared" si="51"/>
        <v>197.197</v>
      </c>
      <c r="U143" s="35">
        <f t="shared" si="52"/>
        <v>0</v>
      </c>
      <c r="V143" s="35">
        <f t="shared" si="53"/>
        <v>197.197</v>
      </c>
      <c r="W143" s="29">
        <v>197</v>
      </c>
      <c r="X143" s="27"/>
      <c r="Y143" s="27"/>
      <c r="Z143" s="27"/>
      <c r="AA143" s="27"/>
      <c r="AB143" s="27"/>
      <c r="AJ143" s="26"/>
      <c r="AK143" s="26"/>
      <c r="AL143" s="40"/>
      <c r="AM143" s="40"/>
      <c r="AN143" s="40"/>
      <c r="AO143" s="59"/>
      <c r="AP143" s="59"/>
      <c r="AQ143" s="59"/>
      <c r="AR143" s="30"/>
      <c r="AS143" s="26"/>
      <c r="AT143" s="1"/>
    </row>
    <row r="144" spans="1:46" ht="15" x14ac:dyDescent="0.25">
      <c r="A144" s="62">
        <v>11</v>
      </c>
      <c r="B144" s="62">
        <v>11</v>
      </c>
      <c r="C144" s="62" t="s">
        <v>245</v>
      </c>
      <c r="D144" s="29" t="s">
        <v>158</v>
      </c>
      <c r="E144" s="29">
        <v>196</v>
      </c>
      <c r="F144" s="27"/>
      <c r="G144" s="27"/>
      <c r="H144" s="27"/>
      <c r="I144" s="27"/>
      <c r="J144" s="27"/>
      <c r="K144" s="32">
        <f t="shared" si="45"/>
        <v>196</v>
      </c>
      <c r="L144" s="32" t="s">
        <v>719</v>
      </c>
      <c r="M144" s="32"/>
      <c r="N144" s="33">
        <f t="shared" si="46"/>
        <v>196.0138</v>
      </c>
      <c r="O144" s="32">
        <f t="shared" si="47"/>
        <v>1</v>
      </c>
      <c r="P144" s="32" t="str">
        <f t="shared" ca="1" si="48"/>
        <v>Y</v>
      </c>
      <c r="Q144" s="34" t="s">
        <v>93</v>
      </c>
      <c r="R144" s="35">
        <f t="shared" si="49"/>
        <v>0</v>
      </c>
      <c r="S144" s="36">
        <f t="shared" si="50"/>
        <v>196.19599999999997</v>
      </c>
      <c r="T144" s="36">
        <f t="shared" si="51"/>
        <v>196.196</v>
      </c>
      <c r="U144" s="35">
        <f t="shared" si="52"/>
        <v>0</v>
      </c>
      <c r="V144" s="35">
        <f t="shared" si="53"/>
        <v>196.196</v>
      </c>
      <c r="W144" s="29">
        <v>196</v>
      </c>
      <c r="X144" s="27"/>
      <c r="Y144" s="27"/>
      <c r="Z144" s="27"/>
      <c r="AA144" s="27"/>
      <c r="AB144" s="27"/>
      <c r="AJ144" s="26"/>
      <c r="AK144" s="26"/>
      <c r="AL144" s="40"/>
      <c r="AM144" s="40"/>
      <c r="AN144" s="40"/>
      <c r="AO144" s="59"/>
      <c r="AP144" s="59"/>
      <c r="AQ144" s="59"/>
      <c r="AR144" s="30"/>
      <c r="AS144" s="26"/>
      <c r="AT144" s="1"/>
    </row>
    <row r="145" spans="1:46" ht="15" x14ac:dyDescent="0.25">
      <c r="A145" s="62">
        <v>12</v>
      </c>
      <c r="B145" s="62">
        <v>12</v>
      </c>
      <c r="C145" s="62" t="s">
        <v>246</v>
      </c>
      <c r="D145" s="29" t="s">
        <v>167</v>
      </c>
      <c r="E145" s="29">
        <v>195</v>
      </c>
      <c r="F145" s="27"/>
      <c r="G145" s="27"/>
      <c r="H145" s="27"/>
      <c r="I145" s="27"/>
      <c r="J145" s="27"/>
      <c r="K145" s="32">
        <f t="shared" si="45"/>
        <v>195</v>
      </c>
      <c r="L145" s="32" t="s">
        <v>719</v>
      </c>
      <c r="M145" s="32"/>
      <c r="N145" s="33">
        <f t="shared" si="46"/>
        <v>195.01390000000001</v>
      </c>
      <c r="O145" s="32">
        <f t="shared" si="47"/>
        <v>1</v>
      </c>
      <c r="P145" s="32" t="str">
        <f t="shared" ca="1" si="48"/>
        <v>Y</v>
      </c>
      <c r="Q145" s="34" t="s">
        <v>93</v>
      </c>
      <c r="R145" s="35">
        <f t="shared" si="49"/>
        <v>0</v>
      </c>
      <c r="S145" s="36">
        <f t="shared" si="50"/>
        <v>195.19499999999996</v>
      </c>
      <c r="T145" s="36">
        <f t="shared" si="51"/>
        <v>195.19499999999999</v>
      </c>
      <c r="U145" s="35">
        <f t="shared" si="52"/>
        <v>0</v>
      </c>
      <c r="V145" s="35">
        <f t="shared" si="53"/>
        <v>195.19499999999999</v>
      </c>
      <c r="W145" s="29">
        <v>195</v>
      </c>
      <c r="X145" s="27"/>
      <c r="Y145" s="27"/>
      <c r="Z145" s="27"/>
      <c r="AA145" s="27"/>
      <c r="AB145" s="27"/>
      <c r="AJ145" s="26"/>
      <c r="AK145" s="26"/>
      <c r="AL145" s="40"/>
      <c r="AM145" s="40"/>
      <c r="AN145" s="40"/>
      <c r="AO145" s="59"/>
      <c r="AP145" s="59"/>
      <c r="AQ145" s="59"/>
      <c r="AR145" s="30"/>
      <c r="AS145" s="26"/>
      <c r="AT145" s="1"/>
    </row>
    <row r="146" spans="1:46" ht="15" x14ac:dyDescent="0.25">
      <c r="A146" s="62">
        <v>13</v>
      </c>
      <c r="B146" s="62">
        <v>13</v>
      </c>
      <c r="C146" s="62" t="s">
        <v>267</v>
      </c>
      <c r="D146" s="29" t="s">
        <v>58</v>
      </c>
      <c r="E146" s="29">
        <v>187</v>
      </c>
      <c r="F146" s="27"/>
      <c r="G146" s="27"/>
      <c r="H146" s="27"/>
      <c r="I146" s="27"/>
      <c r="J146" s="27"/>
      <c r="K146" s="32">
        <f t="shared" si="45"/>
        <v>187</v>
      </c>
      <c r="L146" s="32" t="s">
        <v>719</v>
      </c>
      <c r="M146" s="32"/>
      <c r="N146" s="33">
        <f t="shared" si="46"/>
        <v>187.01400000000001</v>
      </c>
      <c r="O146" s="32">
        <f t="shared" si="47"/>
        <v>1</v>
      </c>
      <c r="P146" s="32" t="str">
        <f t="shared" ca="1" si="48"/>
        <v>Y</v>
      </c>
      <c r="Q146" s="34" t="s">
        <v>93</v>
      </c>
      <c r="R146" s="35">
        <f t="shared" si="49"/>
        <v>0</v>
      </c>
      <c r="S146" s="36">
        <f t="shared" si="50"/>
        <v>187.18699999999998</v>
      </c>
      <c r="T146" s="36">
        <f t="shared" si="51"/>
        <v>187.18700000000001</v>
      </c>
      <c r="U146" s="35">
        <f t="shared" si="52"/>
        <v>0</v>
      </c>
      <c r="V146" s="35">
        <f t="shared" si="53"/>
        <v>187.18700000000001</v>
      </c>
      <c r="W146" s="29">
        <v>187</v>
      </c>
      <c r="X146" s="27"/>
      <c r="Y146" s="27"/>
      <c r="Z146" s="27"/>
      <c r="AA146" s="27"/>
      <c r="AB146" s="27"/>
      <c r="AJ146" s="26"/>
      <c r="AK146" s="26"/>
      <c r="AL146" s="40"/>
      <c r="AM146" s="40"/>
      <c r="AN146" s="40"/>
      <c r="AO146" s="59"/>
      <c r="AP146" s="59"/>
      <c r="AQ146" s="59"/>
      <c r="AR146" s="30"/>
      <c r="AS146" s="26"/>
      <c r="AT146" s="1"/>
    </row>
    <row r="147" spans="1:46" ht="15" x14ac:dyDescent="0.25">
      <c r="A147" s="62">
        <v>14</v>
      </c>
      <c r="B147" s="62">
        <v>14</v>
      </c>
      <c r="C147" s="62" t="s">
        <v>277</v>
      </c>
      <c r="D147" s="29" t="s">
        <v>44</v>
      </c>
      <c r="E147" s="29">
        <v>181</v>
      </c>
      <c r="F147" s="27"/>
      <c r="G147" s="27"/>
      <c r="H147" s="27"/>
      <c r="I147" s="27"/>
      <c r="J147" s="27"/>
      <c r="K147" s="32">
        <f t="shared" si="45"/>
        <v>181</v>
      </c>
      <c r="L147" s="32" t="s">
        <v>719</v>
      </c>
      <c r="M147" s="32"/>
      <c r="N147" s="33">
        <f t="shared" si="46"/>
        <v>181.01410000000001</v>
      </c>
      <c r="O147" s="32">
        <f t="shared" si="47"/>
        <v>1</v>
      </c>
      <c r="P147" s="32" t="str">
        <f t="shared" ca="1" si="48"/>
        <v>Y</v>
      </c>
      <c r="Q147" s="34" t="s">
        <v>93</v>
      </c>
      <c r="R147" s="35">
        <f t="shared" si="49"/>
        <v>0</v>
      </c>
      <c r="S147" s="36">
        <f t="shared" si="50"/>
        <v>181.18099999999998</v>
      </c>
      <c r="T147" s="36">
        <f t="shared" si="51"/>
        <v>181.18100000000001</v>
      </c>
      <c r="U147" s="35">
        <f t="shared" si="52"/>
        <v>0</v>
      </c>
      <c r="V147" s="35">
        <f t="shared" si="53"/>
        <v>181.18100000000001</v>
      </c>
      <c r="W147" s="29">
        <v>181</v>
      </c>
      <c r="X147" s="27"/>
      <c r="Y147" s="27"/>
      <c r="Z147" s="27"/>
      <c r="AA147" s="27"/>
      <c r="AB147" s="27"/>
      <c r="AJ147" s="26"/>
      <c r="AK147" s="26"/>
      <c r="AL147" s="40"/>
      <c r="AM147" s="40"/>
      <c r="AN147" s="40"/>
      <c r="AO147" s="59"/>
      <c r="AP147" s="59"/>
      <c r="AQ147" s="59"/>
      <c r="AR147" s="30"/>
      <c r="AS147" s="26"/>
      <c r="AT147" s="1"/>
    </row>
    <row r="148" spans="1:46" ht="15" x14ac:dyDescent="0.25">
      <c r="A148" s="62">
        <v>15</v>
      </c>
      <c r="B148" s="62">
        <v>15</v>
      </c>
      <c r="C148" s="62" t="s">
        <v>281</v>
      </c>
      <c r="D148" s="29" t="s">
        <v>158</v>
      </c>
      <c r="E148" s="29">
        <v>179</v>
      </c>
      <c r="F148" s="27"/>
      <c r="G148" s="27"/>
      <c r="H148" s="27"/>
      <c r="I148" s="27"/>
      <c r="J148" s="27"/>
      <c r="K148" s="32">
        <f t="shared" si="45"/>
        <v>179</v>
      </c>
      <c r="L148" s="32" t="s">
        <v>719</v>
      </c>
      <c r="M148" s="32"/>
      <c r="N148" s="33">
        <f t="shared" si="46"/>
        <v>179.01419999999999</v>
      </c>
      <c r="O148" s="32">
        <f t="shared" si="47"/>
        <v>1</v>
      </c>
      <c r="P148" s="32" t="str">
        <f t="shared" ca="1" si="48"/>
        <v>Y</v>
      </c>
      <c r="Q148" s="34" t="s">
        <v>93</v>
      </c>
      <c r="R148" s="35">
        <f t="shared" si="49"/>
        <v>0</v>
      </c>
      <c r="S148" s="36">
        <f t="shared" si="50"/>
        <v>179.17899999999997</v>
      </c>
      <c r="T148" s="36">
        <f t="shared" si="51"/>
        <v>179.179</v>
      </c>
      <c r="U148" s="35">
        <f t="shared" si="52"/>
        <v>0</v>
      </c>
      <c r="V148" s="35">
        <f t="shared" si="53"/>
        <v>179.179</v>
      </c>
      <c r="W148" s="29">
        <v>179</v>
      </c>
      <c r="X148" s="27"/>
      <c r="Y148" s="27"/>
      <c r="Z148" s="27"/>
      <c r="AA148" s="27"/>
      <c r="AB148" s="27"/>
      <c r="AJ148" s="26"/>
      <c r="AK148" s="26"/>
      <c r="AL148" s="40"/>
      <c r="AM148" s="40"/>
      <c r="AN148" s="40"/>
      <c r="AO148" s="59"/>
      <c r="AP148" s="59"/>
      <c r="AQ148" s="59"/>
      <c r="AR148" s="30"/>
      <c r="AS148" s="26"/>
      <c r="AT148" s="1"/>
    </row>
    <row r="149" spans="1:46" ht="15" x14ac:dyDescent="0.25">
      <c r="A149" s="62">
        <v>16</v>
      </c>
      <c r="B149" s="62">
        <v>16</v>
      </c>
      <c r="C149" s="62" t="s">
        <v>283</v>
      </c>
      <c r="D149" s="29" t="s">
        <v>35</v>
      </c>
      <c r="E149" s="29">
        <v>177</v>
      </c>
      <c r="F149" s="27"/>
      <c r="G149" s="27"/>
      <c r="H149" s="27"/>
      <c r="I149" s="27"/>
      <c r="J149" s="27"/>
      <c r="K149" s="32">
        <f t="shared" si="45"/>
        <v>177</v>
      </c>
      <c r="L149" s="32" t="s">
        <v>719</v>
      </c>
      <c r="M149" s="32"/>
      <c r="N149" s="33">
        <f t="shared" si="46"/>
        <v>177.01429999999999</v>
      </c>
      <c r="O149" s="32">
        <f t="shared" si="47"/>
        <v>1</v>
      </c>
      <c r="P149" s="32" t="str">
        <f t="shared" ca="1" si="48"/>
        <v>Y</v>
      </c>
      <c r="Q149" s="34" t="s">
        <v>93</v>
      </c>
      <c r="R149" s="35">
        <f t="shared" si="49"/>
        <v>0</v>
      </c>
      <c r="S149" s="36">
        <f t="shared" si="50"/>
        <v>177.17699999999999</v>
      </c>
      <c r="T149" s="36">
        <f t="shared" si="51"/>
        <v>177.17699999999999</v>
      </c>
      <c r="U149" s="35">
        <f t="shared" si="52"/>
        <v>0</v>
      </c>
      <c r="V149" s="35">
        <f t="shared" si="53"/>
        <v>177.17699999999999</v>
      </c>
      <c r="W149" s="29">
        <v>177</v>
      </c>
      <c r="X149" s="27"/>
      <c r="Y149" s="27"/>
      <c r="Z149" s="27"/>
      <c r="AA149" s="27"/>
      <c r="AB149" s="27"/>
      <c r="AJ149" s="26"/>
      <c r="AK149" s="26"/>
      <c r="AL149" s="40"/>
      <c r="AM149" s="40"/>
      <c r="AN149" s="40"/>
      <c r="AO149" s="59"/>
      <c r="AP149" s="59"/>
      <c r="AQ149" s="59"/>
      <c r="AR149" s="30"/>
      <c r="AS149" s="26"/>
      <c r="AT149" s="1"/>
    </row>
    <row r="150" spans="1:46" ht="15" x14ac:dyDescent="0.25">
      <c r="A150" s="62">
        <v>17</v>
      </c>
      <c r="B150" s="62">
        <v>17</v>
      </c>
      <c r="C150" s="62" t="s">
        <v>285</v>
      </c>
      <c r="D150" s="29" t="s">
        <v>25</v>
      </c>
      <c r="E150" s="29">
        <v>176</v>
      </c>
      <c r="F150" s="27"/>
      <c r="G150" s="27"/>
      <c r="H150" s="27"/>
      <c r="I150" s="27"/>
      <c r="J150" s="27"/>
      <c r="K150" s="32">
        <f t="shared" si="45"/>
        <v>176</v>
      </c>
      <c r="L150" s="32" t="s">
        <v>719</v>
      </c>
      <c r="M150" s="32"/>
      <c r="N150" s="33">
        <f t="shared" si="46"/>
        <v>176.01439999999999</v>
      </c>
      <c r="O150" s="32">
        <f t="shared" si="47"/>
        <v>1</v>
      </c>
      <c r="P150" s="32" t="str">
        <f t="shared" ca="1" si="48"/>
        <v>Y</v>
      </c>
      <c r="Q150" s="34" t="s">
        <v>93</v>
      </c>
      <c r="R150" s="35">
        <f t="shared" si="49"/>
        <v>0</v>
      </c>
      <c r="S150" s="36">
        <f t="shared" si="50"/>
        <v>176.17599999999999</v>
      </c>
      <c r="T150" s="36">
        <f t="shared" si="51"/>
        <v>176.17599999999999</v>
      </c>
      <c r="U150" s="35">
        <f t="shared" si="52"/>
        <v>0</v>
      </c>
      <c r="V150" s="35">
        <f t="shared" si="53"/>
        <v>176.17599999999999</v>
      </c>
      <c r="W150" s="29">
        <v>176</v>
      </c>
      <c r="X150" s="27"/>
      <c r="Y150" s="27"/>
      <c r="Z150" s="27"/>
      <c r="AA150" s="27"/>
      <c r="AB150" s="27"/>
      <c r="AJ150" s="26"/>
      <c r="AK150" s="26"/>
      <c r="AL150" s="40"/>
      <c r="AM150" s="40"/>
      <c r="AN150" s="40"/>
      <c r="AO150" s="59"/>
      <c r="AP150" s="59"/>
      <c r="AQ150" s="59"/>
      <c r="AR150" s="30"/>
      <c r="AS150" s="26"/>
      <c r="AT150" s="1"/>
    </row>
    <row r="151" spans="1:46" ht="15" x14ac:dyDescent="0.25">
      <c r="A151" s="62">
        <v>18</v>
      </c>
      <c r="B151" s="62">
        <v>18</v>
      </c>
      <c r="C151" s="62" t="s">
        <v>294</v>
      </c>
      <c r="D151" s="29" t="s">
        <v>25</v>
      </c>
      <c r="E151" s="29">
        <v>171</v>
      </c>
      <c r="F151" s="27"/>
      <c r="G151" s="27"/>
      <c r="H151" s="27"/>
      <c r="I151" s="27"/>
      <c r="J151" s="27"/>
      <c r="K151" s="32">
        <f t="shared" si="45"/>
        <v>171</v>
      </c>
      <c r="L151" s="32" t="s">
        <v>719</v>
      </c>
      <c r="M151" s="32"/>
      <c r="N151" s="33">
        <f t="shared" si="46"/>
        <v>171.0145</v>
      </c>
      <c r="O151" s="32">
        <f t="shared" si="47"/>
        <v>1</v>
      </c>
      <c r="P151" s="32" t="str">
        <f t="shared" ca="1" si="48"/>
        <v>Y</v>
      </c>
      <c r="Q151" s="34" t="s">
        <v>93</v>
      </c>
      <c r="R151" s="35">
        <f t="shared" si="49"/>
        <v>0</v>
      </c>
      <c r="S151" s="36">
        <f t="shared" si="50"/>
        <v>171.17099999999999</v>
      </c>
      <c r="T151" s="36">
        <f t="shared" si="51"/>
        <v>171.17099999999999</v>
      </c>
      <c r="U151" s="35">
        <f t="shared" si="52"/>
        <v>0</v>
      </c>
      <c r="V151" s="35">
        <f t="shared" si="53"/>
        <v>171.17099999999999</v>
      </c>
      <c r="W151" s="29">
        <v>171</v>
      </c>
      <c r="X151" s="27"/>
      <c r="Y151" s="27"/>
      <c r="Z151" s="27"/>
      <c r="AA151" s="27"/>
      <c r="AB151" s="27"/>
      <c r="AJ151" s="26"/>
      <c r="AK151" s="26"/>
      <c r="AL151" s="40"/>
      <c r="AM151" s="40"/>
      <c r="AN151" s="40"/>
      <c r="AO151" s="59"/>
      <c r="AP151" s="59"/>
      <c r="AQ151" s="59"/>
      <c r="AR151" s="30"/>
      <c r="AS151" s="26"/>
      <c r="AT151" s="1"/>
    </row>
    <row r="152" spans="1:46" ht="15" x14ac:dyDescent="0.25">
      <c r="A152" s="62">
        <v>19</v>
      </c>
      <c r="B152" s="62">
        <v>19</v>
      </c>
      <c r="C152" s="62" t="s">
        <v>301</v>
      </c>
      <c r="D152" s="29" t="s">
        <v>65</v>
      </c>
      <c r="E152" s="29">
        <v>167</v>
      </c>
      <c r="F152" s="27"/>
      <c r="G152" s="27"/>
      <c r="H152" s="27"/>
      <c r="I152" s="27"/>
      <c r="J152" s="27"/>
      <c r="K152" s="32">
        <f t="shared" si="45"/>
        <v>167</v>
      </c>
      <c r="L152" s="32" t="s">
        <v>719</v>
      </c>
      <c r="M152" s="32"/>
      <c r="N152" s="33">
        <f t="shared" si="46"/>
        <v>167.0146</v>
      </c>
      <c r="O152" s="32">
        <f t="shared" si="47"/>
        <v>1</v>
      </c>
      <c r="P152" s="32" t="str">
        <f t="shared" ca="1" si="48"/>
        <v>Y</v>
      </c>
      <c r="Q152" s="34" t="s">
        <v>93</v>
      </c>
      <c r="R152" s="35">
        <f t="shared" si="49"/>
        <v>0</v>
      </c>
      <c r="S152" s="36">
        <f t="shared" si="50"/>
        <v>167.16699999999997</v>
      </c>
      <c r="T152" s="36">
        <f t="shared" si="51"/>
        <v>167.167</v>
      </c>
      <c r="U152" s="35">
        <f t="shared" si="52"/>
        <v>0</v>
      </c>
      <c r="V152" s="35">
        <f t="shared" si="53"/>
        <v>167.167</v>
      </c>
      <c r="W152" s="29">
        <v>167</v>
      </c>
      <c r="X152" s="27"/>
      <c r="Y152" s="27"/>
      <c r="Z152" s="27"/>
      <c r="AA152" s="27"/>
      <c r="AB152" s="27"/>
      <c r="AJ152" s="26"/>
      <c r="AK152" s="26"/>
      <c r="AL152" s="40"/>
      <c r="AM152" s="40"/>
      <c r="AN152" s="40"/>
      <c r="AO152" s="59"/>
      <c r="AP152" s="59"/>
      <c r="AQ152" s="59"/>
      <c r="AR152" s="30"/>
      <c r="AS152" s="26"/>
      <c r="AT152" s="1"/>
    </row>
    <row r="153" spans="1:46" ht="15" x14ac:dyDescent="0.25">
      <c r="A153" s="62">
        <v>20</v>
      </c>
      <c r="B153" s="62">
        <v>20</v>
      </c>
      <c r="C153" s="62" t="s">
        <v>314</v>
      </c>
      <c r="D153" s="29" t="s">
        <v>146</v>
      </c>
      <c r="E153" s="29">
        <v>158</v>
      </c>
      <c r="F153" s="27"/>
      <c r="G153" s="27"/>
      <c r="H153" s="27"/>
      <c r="I153" s="27"/>
      <c r="J153" s="27"/>
      <c r="K153" s="32">
        <f t="shared" si="45"/>
        <v>158</v>
      </c>
      <c r="L153" s="32" t="s">
        <v>719</v>
      </c>
      <c r="M153" s="32"/>
      <c r="N153" s="33">
        <f t="shared" si="46"/>
        <v>158.0147</v>
      </c>
      <c r="O153" s="32">
        <f t="shared" si="47"/>
        <v>1</v>
      </c>
      <c r="P153" s="32" t="str">
        <f t="shared" ca="1" si="48"/>
        <v>Y</v>
      </c>
      <c r="Q153" s="34" t="s">
        <v>93</v>
      </c>
      <c r="R153" s="35">
        <f t="shared" si="49"/>
        <v>0</v>
      </c>
      <c r="S153" s="36">
        <f t="shared" si="50"/>
        <v>158.15799999999999</v>
      </c>
      <c r="T153" s="36">
        <f t="shared" si="51"/>
        <v>158.15799999999999</v>
      </c>
      <c r="U153" s="35">
        <f t="shared" si="52"/>
        <v>0</v>
      </c>
      <c r="V153" s="35">
        <f t="shared" si="53"/>
        <v>158.15799999999999</v>
      </c>
      <c r="W153" s="29">
        <v>158</v>
      </c>
      <c r="X153" s="27"/>
      <c r="Y153" s="27"/>
      <c r="Z153" s="27"/>
      <c r="AA153" s="27"/>
      <c r="AB153" s="27"/>
      <c r="AJ153" s="26"/>
      <c r="AK153" s="26"/>
      <c r="AL153" s="40"/>
      <c r="AM153" s="40"/>
      <c r="AN153" s="40"/>
      <c r="AO153" s="59"/>
      <c r="AP153" s="59"/>
      <c r="AQ153" s="59"/>
      <c r="AR153" s="30"/>
      <c r="AS153" s="26"/>
      <c r="AT153" s="1"/>
    </row>
    <row r="154" spans="1:46" ht="15" x14ac:dyDescent="0.25">
      <c r="A154" s="62">
        <v>21</v>
      </c>
      <c r="B154" s="62">
        <v>21</v>
      </c>
      <c r="C154" s="62" t="s">
        <v>329</v>
      </c>
      <c r="D154" s="29" t="s">
        <v>30</v>
      </c>
      <c r="E154" s="29">
        <v>150</v>
      </c>
      <c r="F154" s="27"/>
      <c r="G154" s="27"/>
      <c r="H154" s="27"/>
      <c r="I154" s="27"/>
      <c r="J154" s="27"/>
      <c r="K154" s="32">
        <f t="shared" si="45"/>
        <v>150</v>
      </c>
      <c r="L154" s="32" t="s">
        <v>719</v>
      </c>
      <c r="M154" s="32"/>
      <c r="N154" s="33">
        <f t="shared" si="46"/>
        <v>150.01480000000001</v>
      </c>
      <c r="O154" s="32">
        <f t="shared" si="47"/>
        <v>1</v>
      </c>
      <c r="P154" s="32" t="str">
        <f t="shared" ca="1" si="48"/>
        <v>Y</v>
      </c>
      <c r="Q154" s="34" t="s">
        <v>93</v>
      </c>
      <c r="R154" s="35">
        <f t="shared" si="49"/>
        <v>0</v>
      </c>
      <c r="S154" s="36">
        <f t="shared" si="50"/>
        <v>150.14999999999998</v>
      </c>
      <c r="T154" s="36">
        <f t="shared" si="51"/>
        <v>150.15</v>
      </c>
      <c r="U154" s="35">
        <f t="shared" si="52"/>
        <v>0</v>
      </c>
      <c r="V154" s="35">
        <f t="shared" si="53"/>
        <v>150.15</v>
      </c>
      <c r="W154" s="29">
        <v>150</v>
      </c>
      <c r="X154" s="27"/>
      <c r="Y154" s="27"/>
      <c r="Z154" s="27"/>
      <c r="AA154" s="27"/>
      <c r="AB154" s="27"/>
      <c r="AJ154" s="26"/>
      <c r="AK154" s="26"/>
      <c r="AL154" s="40"/>
      <c r="AM154" s="40"/>
      <c r="AN154" s="40"/>
      <c r="AO154" s="59"/>
      <c r="AP154" s="59"/>
      <c r="AQ154" s="59"/>
      <c r="AR154" s="30"/>
      <c r="AS154" s="26"/>
      <c r="AT154" s="1"/>
    </row>
    <row r="155" spans="1:46" ht="15" x14ac:dyDescent="0.25">
      <c r="A155" s="62">
        <v>22</v>
      </c>
      <c r="B155" s="62">
        <v>22</v>
      </c>
      <c r="C155" s="62" t="s">
        <v>340</v>
      </c>
      <c r="D155" s="29" t="s">
        <v>146</v>
      </c>
      <c r="E155" s="29">
        <v>145</v>
      </c>
      <c r="F155" s="27"/>
      <c r="G155" s="27"/>
      <c r="H155" s="27"/>
      <c r="I155" s="27"/>
      <c r="J155" s="27"/>
      <c r="K155" s="32">
        <f t="shared" si="45"/>
        <v>145</v>
      </c>
      <c r="L155" s="32" t="s">
        <v>719</v>
      </c>
      <c r="M155" s="32"/>
      <c r="N155" s="33">
        <f t="shared" si="46"/>
        <v>145.01490000000001</v>
      </c>
      <c r="O155" s="32">
        <f t="shared" si="47"/>
        <v>1</v>
      </c>
      <c r="P155" s="32" t="str">
        <f t="shared" ca="1" si="48"/>
        <v>Y</v>
      </c>
      <c r="Q155" s="34" t="s">
        <v>93</v>
      </c>
      <c r="R155" s="35">
        <f t="shared" si="49"/>
        <v>0</v>
      </c>
      <c r="S155" s="36">
        <f t="shared" si="50"/>
        <v>145.14499999999998</v>
      </c>
      <c r="T155" s="36">
        <f t="shared" si="51"/>
        <v>145.14500000000001</v>
      </c>
      <c r="U155" s="35">
        <f t="shared" si="52"/>
        <v>0</v>
      </c>
      <c r="V155" s="35">
        <f t="shared" si="53"/>
        <v>145.14500000000001</v>
      </c>
      <c r="W155" s="29">
        <v>145</v>
      </c>
      <c r="X155" s="27"/>
      <c r="Y155" s="27"/>
      <c r="Z155" s="27"/>
      <c r="AA155" s="27"/>
      <c r="AB155" s="27"/>
      <c r="AJ155" s="26"/>
      <c r="AK155" s="26"/>
      <c r="AL155" s="40"/>
      <c r="AM155" s="40"/>
      <c r="AN155" s="40"/>
      <c r="AO155" s="59"/>
      <c r="AP155" s="59"/>
      <c r="AQ155" s="59"/>
      <c r="AR155" s="30"/>
      <c r="AS155" s="26"/>
      <c r="AT155" s="1"/>
    </row>
    <row r="156" spans="1:46" ht="15" x14ac:dyDescent="0.25">
      <c r="A156" s="62">
        <v>23</v>
      </c>
      <c r="B156" s="62">
        <v>23</v>
      </c>
      <c r="C156" s="62" t="s">
        <v>374</v>
      </c>
      <c r="D156" s="29" t="s">
        <v>25</v>
      </c>
      <c r="E156" s="29">
        <v>131</v>
      </c>
      <c r="F156" s="27"/>
      <c r="G156" s="27"/>
      <c r="H156" s="27"/>
      <c r="I156" s="27"/>
      <c r="J156" s="27"/>
      <c r="K156" s="32">
        <f t="shared" si="45"/>
        <v>131</v>
      </c>
      <c r="L156" s="32" t="s">
        <v>719</v>
      </c>
      <c r="M156" s="32"/>
      <c r="N156" s="33">
        <f t="shared" si="46"/>
        <v>131.01499999999999</v>
      </c>
      <c r="O156" s="32">
        <f t="shared" si="47"/>
        <v>1</v>
      </c>
      <c r="P156" s="32" t="str">
        <f t="shared" ca="1" si="48"/>
        <v>Y</v>
      </c>
      <c r="Q156" s="34" t="s">
        <v>93</v>
      </c>
      <c r="R156" s="35">
        <f t="shared" si="49"/>
        <v>0</v>
      </c>
      <c r="S156" s="36">
        <f t="shared" si="50"/>
        <v>131.13099999999997</v>
      </c>
      <c r="T156" s="36">
        <f t="shared" si="51"/>
        <v>131.131</v>
      </c>
      <c r="U156" s="35">
        <f t="shared" si="52"/>
        <v>0</v>
      </c>
      <c r="V156" s="35">
        <f t="shared" si="53"/>
        <v>131.131</v>
      </c>
      <c r="W156" s="29">
        <v>131</v>
      </c>
      <c r="X156" s="27"/>
      <c r="Y156" s="27"/>
      <c r="Z156" s="27"/>
      <c r="AA156" s="27"/>
      <c r="AB156" s="27"/>
      <c r="AJ156" s="26"/>
      <c r="AK156" s="26"/>
      <c r="AL156" s="40"/>
      <c r="AM156" s="40"/>
      <c r="AN156" s="40"/>
      <c r="AO156" s="59"/>
      <c r="AP156" s="59"/>
      <c r="AQ156" s="59"/>
      <c r="AR156" s="30"/>
      <c r="AS156" s="26"/>
      <c r="AT156" s="1"/>
    </row>
    <row r="157" spans="1:46" ht="15" x14ac:dyDescent="0.25">
      <c r="A157" s="62">
        <v>24</v>
      </c>
      <c r="B157" s="62">
        <v>24</v>
      </c>
      <c r="C157" s="62" t="s">
        <v>386</v>
      </c>
      <c r="D157" s="29" t="s">
        <v>54</v>
      </c>
      <c r="E157" s="29">
        <v>128</v>
      </c>
      <c r="F157" s="27"/>
      <c r="G157" s="27"/>
      <c r="H157" s="27"/>
      <c r="I157" s="27"/>
      <c r="J157" s="27"/>
      <c r="K157" s="32">
        <f t="shared" si="45"/>
        <v>128</v>
      </c>
      <c r="L157" s="32" t="s">
        <v>719</v>
      </c>
      <c r="M157" s="32"/>
      <c r="N157" s="33">
        <f t="shared" si="46"/>
        <v>128.01509999999999</v>
      </c>
      <c r="O157" s="32">
        <f t="shared" si="47"/>
        <v>1</v>
      </c>
      <c r="P157" s="32" t="str">
        <f t="shared" ca="1" si="48"/>
        <v>Y</v>
      </c>
      <c r="Q157" s="34" t="s">
        <v>93</v>
      </c>
      <c r="R157" s="35">
        <f t="shared" si="49"/>
        <v>0</v>
      </c>
      <c r="S157" s="36">
        <f t="shared" si="50"/>
        <v>128.12799999999999</v>
      </c>
      <c r="T157" s="36">
        <f t="shared" si="51"/>
        <v>128.12799999999999</v>
      </c>
      <c r="U157" s="35">
        <f t="shared" si="52"/>
        <v>0</v>
      </c>
      <c r="V157" s="35">
        <f t="shared" si="53"/>
        <v>128.12799999999999</v>
      </c>
      <c r="W157" s="29">
        <v>128</v>
      </c>
      <c r="X157" s="27"/>
      <c r="Y157" s="27"/>
      <c r="Z157" s="27"/>
      <c r="AA157" s="27"/>
      <c r="AB157" s="27"/>
      <c r="AJ157" s="26"/>
      <c r="AK157" s="26"/>
      <c r="AL157" s="40"/>
      <c r="AM157" s="40"/>
      <c r="AN157" s="40"/>
      <c r="AO157" s="59"/>
      <c r="AP157" s="59"/>
      <c r="AQ157" s="59"/>
      <c r="AR157" s="30"/>
      <c r="AS157" s="26"/>
      <c r="AT157" s="1"/>
    </row>
    <row r="158" spans="1:46" ht="15" x14ac:dyDescent="0.25">
      <c r="A158" s="62">
        <v>25</v>
      </c>
      <c r="B158" s="62">
        <v>25</v>
      </c>
      <c r="C158" s="62" t="s">
        <v>407</v>
      </c>
      <c r="D158" s="29" t="s">
        <v>134</v>
      </c>
      <c r="E158" s="29">
        <v>124</v>
      </c>
      <c r="F158" s="27"/>
      <c r="G158" s="27"/>
      <c r="H158" s="27"/>
      <c r="I158" s="27"/>
      <c r="J158" s="27"/>
      <c r="K158" s="32">
        <f t="shared" si="45"/>
        <v>124</v>
      </c>
      <c r="L158" s="32" t="s">
        <v>719</v>
      </c>
      <c r="M158" s="32"/>
      <c r="N158" s="33">
        <f t="shared" si="46"/>
        <v>124.01519999999999</v>
      </c>
      <c r="O158" s="32">
        <f t="shared" si="47"/>
        <v>1</v>
      </c>
      <c r="P158" s="32" t="str">
        <f t="shared" ca="1" si="48"/>
        <v>Y</v>
      </c>
      <c r="Q158" s="34" t="s">
        <v>93</v>
      </c>
      <c r="R158" s="35">
        <f t="shared" si="49"/>
        <v>0</v>
      </c>
      <c r="S158" s="36">
        <f t="shared" si="50"/>
        <v>124.12399999999998</v>
      </c>
      <c r="T158" s="36">
        <f t="shared" si="51"/>
        <v>124.124</v>
      </c>
      <c r="U158" s="35">
        <f t="shared" si="52"/>
        <v>0</v>
      </c>
      <c r="V158" s="35">
        <f t="shared" si="53"/>
        <v>124.124</v>
      </c>
      <c r="W158" s="29">
        <v>124</v>
      </c>
      <c r="X158" s="27"/>
      <c r="Y158" s="27"/>
      <c r="Z158" s="27"/>
      <c r="AA158" s="27"/>
      <c r="AB158" s="27"/>
      <c r="AJ158" s="26"/>
      <c r="AK158" s="26"/>
      <c r="AL158" s="40"/>
      <c r="AM158" s="40"/>
      <c r="AN158" s="40"/>
      <c r="AO158" s="59"/>
      <c r="AP158" s="59"/>
      <c r="AQ158" s="59"/>
      <c r="AR158" s="30"/>
      <c r="AS158" s="26"/>
      <c r="AT158" s="1"/>
    </row>
    <row r="159" spans="1:46" ht="15" x14ac:dyDescent="0.25">
      <c r="A159" s="62">
        <v>26</v>
      </c>
      <c r="B159" s="62">
        <v>26</v>
      </c>
      <c r="C159" s="62" t="s">
        <v>422</v>
      </c>
      <c r="D159" s="29" t="s">
        <v>134</v>
      </c>
      <c r="E159" s="29">
        <v>118</v>
      </c>
      <c r="F159" s="27"/>
      <c r="G159" s="27"/>
      <c r="H159" s="27"/>
      <c r="I159" s="27"/>
      <c r="J159" s="27"/>
      <c r="K159" s="32">
        <f t="shared" si="45"/>
        <v>118</v>
      </c>
      <c r="L159" s="32" t="s">
        <v>719</v>
      </c>
      <c r="M159" s="32"/>
      <c r="N159" s="33">
        <f t="shared" si="46"/>
        <v>118.0153</v>
      </c>
      <c r="O159" s="32">
        <f t="shared" si="47"/>
        <v>1</v>
      </c>
      <c r="P159" s="32" t="str">
        <f t="shared" ca="1" si="48"/>
        <v>Y</v>
      </c>
      <c r="Q159" s="34" t="s">
        <v>93</v>
      </c>
      <c r="R159" s="35">
        <f t="shared" si="49"/>
        <v>0</v>
      </c>
      <c r="S159" s="36">
        <f t="shared" si="50"/>
        <v>118.11799999999998</v>
      </c>
      <c r="T159" s="36">
        <f t="shared" si="51"/>
        <v>118.11799999999999</v>
      </c>
      <c r="U159" s="35">
        <f t="shared" si="52"/>
        <v>0</v>
      </c>
      <c r="V159" s="35">
        <f t="shared" si="53"/>
        <v>118.11799999999999</v>
      </c>
      <c r="W159" s="29">
        <v>118</v>
      </c>
      <c r="X159" s="27"/>
      <c r="Y159" s="27"/>
      <c r="Z159" s="27"/>
      <c r="AA159" s="27"/>
      <c r="AB159" s="27"/>
      <c r="AJ159" s="26"/>
      <c r="AK159" s="26"/>
      <c r="AL159" s="40"/>
      <c r="AM159" s="40"/>
      <c r="AN159" s="40"/>
      <c r="AO159" s="59"/>
      <c r="AP159" s="59"/>
      <c r="AQ159" s="59"/>
      <c r="AR159" s="30"/>
      <c r="AS159" s="26"/>
      <c r="AT159" s="1"/>
    </row>
    <row r="160" spans="1:46" ht="15" x14ac:dyDescent="0.25">
      <c r="A160" s="62">
        <v>27</v>
      </c>
      <c r="B160" s="62">
        <v>27</v>
      </c>
      <c r="C160" s="62" t="s">
        <v>428</v>
      </c>
      <c r="D160" s="29" t="s">
        <v>74</v>
      </c>
      <c r="E160" s="29">
        <v>115</v>
      </c>
      <c r="F160" s="27"/>
      <c r="G160" s="27"/>
      <c r="H160" s="27"/>
      <c r="I160" s="27"/>
      <c r="J160" s="27"/>
      <c r="K160" s="32">
        <f t="shared" si="45"/>
        <v>115</v>
      </c>
      <c r="L160" s="32" t="s">
        <v>719</v>
      </c>
      <c r="M160" s="32"/>
      <c r="N160" s="33">
        <f t="shared" si="46"/>
        <v>115.0154</v>
      </c>
      <c r="O160" s="32">
        <f t="shared" si="47"/>
        <v>1</v>
      </c>
      <c r="P160" s="32" t="str">
        <f t="shared" ca="1" si="48"/>
        <v>Y</v>
      </c>
      <c r="Q160" s="34" t="s">
        <v>93</v>
      </c>
      <c r="R160" s="35">
        <f t="shared" si="49"/>
        <v>0</v>
      </c>
      <c r="S160" s="36">
        <f t="shared" si="50"/>
        <v>115.11499999999998</v>
      </c>
      <c r="T160" s="36">
        <f t="shared" si="51"/>
        <v>115.11499999999999</v>
      </c>
      <c r="U160" s="35">
        <f t="shared" si="52"/>
        <v>0</v>
      </c>
      <c r="V160" s="35">
        <f t="shared" si="53"/>
        <v>115.11499999999999</v>
      </c>
      <c r="W160" s="29">
        <v>115</v>
      </c>
      <c r="X160" s="27"/>
      <c r="Y160" s="27"/>
      <c r="Z160" s="27"/>
      <c r="AA160" s="27"/>
      <c r="AB160" s="27"/>
      <c r="AJ160" s="26"/>
      <c r="AK160" s="26"/>
      <c r="AL160" s="40"/>
      <c r="AM160" s="40"/>
      <c r="AN160" s="40"/>
      <c r="AO160" s="59"/>
      <c r="AP160" s="59"/>
      <c r="AQ160" s="59"/>
      <c r="AR160" s="30"/>
      <c r="AS160" s="26"/>
      <c r="AT160" s="1"/>
    </row>
    <row r="161" spans="1:46" ht="15" x14ac:dyDescent="0.25">
      <c r="A161" s="62">
        <v>28</v>
      </c>
      <c r="B161" s="62">
        <v>28</v>
      </c>
      <c r="C161" s="62" t="s">
        <v>446</v>
      </c>
      <c r="D161" s="29" t="s">
        <v>50</v>
      </c>
      <c r="E161" s="29">
        <v>111</v>
      </c>
      <c r="F161" s="27"/>
      <c r="G161" s="27"/>
      <c r="H161" s="27"/>
      <c r="I161" s="27"/>
      <c r="J161" s="27"/>
      <c r="K161" s="32">
        <f t="shared" si="45"/>
        <v>111</v>
      </c>
      <c r="L161" s="32" t="s">
        <v>719</v>
      </c>
      <c r="M161" s="32"/>
      <c r="N161" s="33">
        <f t="shared" si="46"/>
        <v>111.0155</v>
      </c>
      <c r="O161" s="32">
        <f t="shared" si="47"/>
        <v>1</v>
      </c>
      <c r="P161" s="32" t="str">
        <f t="shared" ca="1" si="48"/>
        <v>Y</v>
      </c>
      <c r="Q161" s="34" t="s">
        <v>93</v>
      </c>
      <c r="R161" s="35">
        <f t="shared" si="49"/>
        <v>0</v>
      </c>
      <c r="S161" s="36">
        <f t="shared" si="50"/>
        <v>111.11099999999999</v>
      </c>
      <c r="T161" s="36">
        <f t="shared" si="51"/>
        <v>111.111</v>
      </c>
      <c r="U161" s="35">
        <f t="shared" si="52"/>
        <v>0</v>
      </c>
      <c r="V161" s="35">
        <f t="shared" si="53"/>
        <v>111.111</v>
      </c>
      <c r="W161" s="29">
        <v>111</v>
      </c>
      <c r="X161" s="27"/>
      <c r="Y161" s="27"/>
      <c r="Z161" s="27"/>
      <c r="AA161" s="27"/>
      <c r="AB161" s="27"/>
      <c r="AJ161" s="26"/>
      <c r="AK161" s="26"/>
      <c r="AL161" s="40"/>
      <c r="AM161" s="40"/>
      <c r="AN161" s="40"/>
      <c r="AO161" s="59"/>
      <c r="AP161" s="59"/>
      <c r="AQ161" s="59"/>
      <c r="AR161" s="30"/>
      <c r="AS161" s="26"/>
      <c r="AT161" s="1"/>
    </row>
    <row r="162" spans="1:46" ht="3" customHeight="1" x14ac:dyDescent="0.25">
      <c r="A162" s="62"/>
      <c r="B162" s="1"/>
      <c r="C162" s="62"/>
      <c r="D162" s="29"/>
      <c r="E162" s="29"/>
      <c r="F162" s="27"/>
      <c r="G162" s="27"/>
      <c r="H162" s="27"/>
      <c r="I162" s="27"/>
      <c r="J162" s="27"/>
      <c r="K162" s="32"/>
      <c r="L162" s="27"/>
      <c r="M162" s="27"/>
      <c r="N162" s="32"/>
      <c r="O162" s="27"/>
      <c r="P162" s="27"/>
      <c r="R162" s="63"/>
      <c r="S162" s="63"/>
      <c r="T162" s="63"/>
      <c r="U162" s="63"/>
      <c r="V162" s="35"/>
      <c r="W162" s="27"/>
      <c r="X162" s="27"/>
      <c r="Y162" s="27"/>
      <c r="Z162" s="27"/>
      <c r="AA162" s="27"/>
      <c r="AB162" s="27"/>
      <c r="AJ162" s="26"/>
      <c r="AK162" s="26"/>
      <c r="AL162" s="40"/>
      <c r="AM162" s="40"/>
      <c r="AN162" s="40"/>
      <c r="AO162" s="40"/>
      <c r="AP162" s="40"/>
      <c r="AQ162" s="40"/>
      <c r="AR162" s="30"/>
      <c r="AS162" s="26"/>
      <c r="AT162" s="1"/>
    </row>
    <row r="163" spans="1:46" ht="15" x14ac:dyDescent="0.25">
      <c r="A163" s="62"/>
      <c r="B163" s="1"/>
      <c r="C163" s="62"/>
      <c r="D163" s="29"/>
      <c r="E163" s="29"/>
      <c r="F163" s="27"/>
      <c r="G163" s="27"/>
      <c r="H163" s="27"/>
      <c r="I163" s="27"/>
      <c r="J163" s="27"/>
      <c r="K163" s="32"/>
      <c r="L163" s="27"/>
      <c r="M163" s="27"/>
      <c r="N163" s="32"/>
      <c r="O163" s="27"/>
      <c r="P163" s="27"/>
      <c r="R163" s="63"/>
      <c r="S163" s="63"/>
      <c r="T163" s="63"/>
      <c r="U163" s="63"/>
      <c r="V163" s="35"/>
      <c r="W163" s="27"/>
      <c r="X163" s="27"/>
      <c r="Y163" s="27"/>
      <c r="Z163" s="27"/>
      <c r="AA163" s="27"/>
      <c r="AB163" s="27"/>
      <c r="AJ163" s="26"/>
      <c r="AK163" s="26"/>
      <c r="AL163" s="40"/>
      <c r="AM163" s="40"/>
      <c r="AN163" s="40"/>
      <c r="AO163" s="40"/>
      <c r="AP163" s="40"/>
      <c r="AQ163" s="40"/>
      <c r="AR163" s="30"/>
      <c r="AS163" s="26"/>
      <c r="AT163" s="1"/>
    </row>
    <row r="164" spans="1:46" s="26" customFormat="1" ht="15" x14ac:dyDescent="0.25">
      <c r="A164" s="62"/>
      <c r="B164" s="1"/>
      <c r="C164" s="61" t="s">
        <v>95</v>
      </c>
      <c r="D164" s="29"/>
      <c r="E164" s="29"/>
      <c r="F164" s="27"/>
      <c r="G164" s="27"/>
      <c r="H164" s="27"/>
      <c r="I164" s="27"/>
      <c r="J164" s="27"/>
      <c r="K164" s="32"/>
      <c r="L164" s="27"/>
      <c r="M164" s="27"/>
      <c r="N164" s="32"/>
      <c r="O164" s="27"/>
      <c r="P164" s="27"/>
      <c r="Q164" s="54" t="str">
        <f>C164</f>
        <v>M60</v>
      </c>
      <c r="R164" s="60"/>
      <c r="S164" s="60"/>
      <c r="T164" s="60"/>
      <c r="U164" s="60"/>
      <c r="V164" s="35"/>
      <c r="W164" s="27"/>
      <c r="X164" s="54"/>
      <c r="Y164" s="54"/>
      <c r="Z164" s="54"/>
      <c r="AA164" s="54"/>
      <c r="AB164" s="54"/>
      <c r="AH164" s="2"/>
      <c r="AI164" s="2"/>
      <c r="AL164" s="40"/>
      <c r="AM164" s="40"/>
      <c r="AN164" s="40"/>
      <c r="AO164" s="38">
        <v>942</v>
      </c>
      <c r="AP164" s="38">
        <v>902</v>
      </c>
      <c r="AQ164" s="38">
        <v>858</v>
      </c>
      <c r="AR164" s="52"/>
      <c r="AT164" s="1"/>
    </row>
    <row r="165" spans="1:46" s="26" customFormat="1" ht="15" x14ac:dyDescent="0.25">
      <c r="A165" s="62">
        <v>1</v>
      </c>
      <c r="B165" s="1">
        <v>1</v>
      </c>
      <c r="C165" s="62" t="s">
        <v>94</v>
      </c>
      <c r="D165" s="29" t="s">
        <v>35</v>
      </c>
      <c r="E165" s="29">
        <v>274</v>
      </c>
      <c r="F165" s="27"/>
      <c r="G165" s="27"/>
      <c r="H165" s="27"/>
      <c r="I165" s="27"/>
      <c r="J165" s="27"/>
      <c r="K165" s="32">
        <f t="shared" ref="K165:K188" si="54">IFERROR(LARGE(E165:J165,1),0)+IF($D$5&gt;=2,IFERROR(LARGE(E165:J165,2),0),0)+IF($D$5&gt;=3,IFERROR(LARGE(E165:J165,3),0),0)+IF($D$5&gt;=4,IFERROR(LARGE(E165:J165,4),0),0)+IF($D$5&gt;=5,IFERROR(LARGE(E165:J165,5),0),0)+IF($D$5&gt;=6,IFERROR(LARGE(E165:J165,6),0),0)</f>
        <v>274</v>
      </c>
      <c r="L165" s="32" t="s">
        <v>719</v>
      </c>
      <c r="M165" s="32" t="s">
        <v>96</v>
      </c>
      <c r="N165" s="33">
        <f t="shared" ref="N165:N188" si="55">K165+(ROW(K165)-ROW(K$6))/10000</f>
        <v>274.01589999999999</v>
      </c>
      <c r="O165" s="32">
        <f t="shared" ref="O165:O188" si="56">COUNT(E165:J165)</f>
        <v>1</v>
      </c>
      <c r="P165" s="32" t="str">
        <f t="shared" ref="P165:P188" ca="1" si="57">IF(AND(O165=1,OFFSET(D165,0,P$3)&gt;0),"Y",0)</f>
        <v>Y</v>
      </c>
      <c r="Q165" s="34" t="s">
        <v>95</v>
      </c>
      <c r="R165" s="35">
        <f t="shared" ref="R165:R188" si="58">1-(Q165=Q164)</f>
        <v>0</v>
      </c>
      <c r="S165" s="36">
        <f t="shared" ref="S165:S188" si="59">IFERROR(LARGE(E165:J165,1),0)*1.001+IF($D$5&gt;=2,IFERROR(LARGE(E165:J165,2),0),0)*1.0001+IF($D$5&gt;=3,IFERROR(LARGE(E165:J165,3),0),0)*1.00001+IF($D$5&gt;=4,IFERROR(LARGE(E165:J165,4),0),0)*1.000001+IF($D$5&gt;=5,IFERROR(LARGE(E165:J165,5),0),0)*1.0000001+IF($D$5&gt;=6,IFERROR(LARGE(E165:J165,6),0),0)*1.00000001</f>
        <v>274.27399999999994</v>
      </c>
      <c r="T165" s="36">
        <f t="shared" ref="T165:T188" si="60">K165+W165/1000+IF($D$5&gt;=2,X165/10000,0)+IF($D$5&gt;=3,Y165/100000,0)+IF($D$5&gt;=4,Z165/1000000,0)+IF($D$5&gt;=5,AA165/10000000,0)+IF($D$5&gt;=6,AB165/100000000,0)</f>
        <v>274.274</v>
      </c>
      <c r="U165" s="35">
        <f t="shared" ref="U165:U188" si="61">1-(S165=T165)</f>
        <v>0</v>
      </c>
      <c r="V165" s="35">
        <f t="shared" ref="V165:V188" si="62">K165+W165/1000+X165/10000+Y165/100000+Z165/1000000+AA165/10000000+AB165/100000000</f>
        <v>274.274</v>
      </c>
      <c r="W165" s="29">
        <v>274</v>
      </c>
      <c r="X165" s="27"/>
      <c r="Y165" s="27"/>
      <c r="Z165" s="27"/>
      <c r="AA165" s="27"/>
      <c r="AB165" s="27"/>
      <c r="AH165" s="2"/>
      <c r="AI165" s="2"/>
      <c r="AL165" s="40"/>
      <c r="AM165" s="40"/>
      <c r="AN165" s="40"/>
      <c r="AO165" s="59"/>
      <c r="AP165" s="59"/>
      <c r="AQ165" s="59"/>
      <c r="AR165" s="52"/>
      <c r="AT165" s="1"/>
    </row>
    <row r="166" spans="1:46" s="26" customFormat="1" ht="15" x14ac:dyDescent="0.25">
      <c r="A166" s="62">
        <v>2</v>
      </c>
      <c r="B166" s="1">
        <v>2</v>
      </c>
      <c r="C166" s="62" t="s">
        <v>181</v>
      </c>
      <c r="D166" s="29" t="s">
        <v>19</v>
      </c>
      <c r="E166" s="29">
        <v>234</v>
      </c>
      <c r="F166" s="27"/>
      <c r="G166" s="27"/>
      <c r="H166" s="27"/>
      <c r="I166" s="27"/>
      <c r="J166" s="27"/>
      <c r="K166" s="32">
        <f t="shared" si="54"/>
        <v>234</v>
      </c>
      <c r="L166" s="32" t="s">
        <v>719</v>
      </c>
      <c r="M166" s="32" t="s">
        <v>182</v>
      </c>
      <c r="N166" s="33">
        <f t="shared" si="55"/>
        <v>234.01599999999999</v>
      </c>
      <c r="O166" s="32">
        <f t="shared" si="56"/>
        <v>1</v>
      </c>
      <c r="P166" s="32" t="str">
        <f t="shared" ca="1" si="57"/>
        <v>Y</v>
      </c>
      <c r="Q166" s="34" t="s">
        <v>95</v>
      </c>
      <c r="R166" s="35">
        <f t="shared" si="58"/>
        <v>0</v>
      </c>
      <c r="S166" s="36">
        <f t="shared" si="59"/>
        <v>234.23399999999998</v>
      </c>
      <c r="T166" s="36">
        <f t="shared" si="60"/>
        <v>234.23400000000001</v>
      </c>
      <c r="U166" s="35">
        <f t="shared" si="61"/>
        <v>0</v>
      </c>
      <c r="V166" s="35">
        <f t="shared" si="62"/>
        <v>234.23400000000001</v>
      </c>
      <c r="W166" s="29">
        <v>234</v>
      </c>
      <c r="X166" s="27"/>
      <c r="Y166" s="27"/>
      <c r="Z166" s="27"/>
      <c r="AA166" s="27"/>
      <c r="AB166" s="27"/>
      <c r="AH166" s="2"/>
      <c r="AI166" s="2"/>
      <c r="AL166" s="40"/>
      <c r="AM166" s="40"/>
      <c r="AN166" s="40"/>
      <c r="AO166" s="59"/>
      <c r="AP166" s="59"/>
      <c r="AQ166" s="59"/>
      <c r="AR166" s="52"/>
      <c r="AT166" s="1"/>
    </row>
    <row r="167" spans="1:46" s="26" customFormat="1" ht="15" x14ac:dyDescent="0.25">
      <c r="A167" s="62">
        <v>3</v>
      </c>
      <c r="B167" s="1">
        <v>3</v>
      </c>
      <c r="C167" s="62" t="s">
        <v>183</v>
      </c>
      <c r="D167" s="29" t="s">
        <v>146</v>
      </c>
      <c r="E167" s="29">
        <v>233</v>
      </c>
      <c r="F167" s="27"/>
      <c r="G167" s="27"/>
      <c r="H167" s="27"/>
      <c r="I167" s="27"/>
      <c r="J167" s="27"/>
      <c r="K167" s="32">
        <f t="shared" si="54"/>
        <v>233</v>
      </c>
      <c r="L167" s="32" t="s">
        <v>719</v>
      </c>
      <c r="M167" s="32" t="s">
        <v>529</v>
      </c>
      <c r="N167" s="33">
        <f t="shared" si="55"/>
        <v>233.01609999999999</v>
      </c>
      <c r="O167" s="32">
        <f t="shared" si="56"/>
        <v>1</v>
      </c>
      <c r="P167" s="32" t="str">
        <f t="shared" ca="1" si="57"/>
        <v>Y</v>
      </c>
      <c r="Q167" s="34" t="s">
        <v>95</v>
      </c>
      <c r="R167" s="35">
        <f t="shared" si="58"/>
        <v>0</v>
      </c>
      <c r="S167" s="36">
        <f t="shared" si="59"/>
        <v>233.23299999999998</v>
      </c>
      <c r="T167" s="36">
        <f t="shared" si="60"/>
        <v>233.233</v>
      </c>
      <c r="U167" s="35">
        <f t="shared" si="61"/>
        <v>0</v>
      </c>
      <c r="V167" s="35">
        <f t="shared" si="62"/>
        <v>233.233</v>
      </c>
      <c r="W167" s="29">
        <v>233</v>
      </c>
      <c r="X167" s="27"/>
      <c r="Y167" s="27"/>
      <c r="Z167" s="27"/>
      <c r="AA167" s="27"/>
      <c r="AB167" s="27"/>
      <c r="AH167" s="2"/>
      <c r="AI167" s="2"/>
      <c r="AL167" s="40"/>
      <c r="AM167" s="40"/>
      <c r="AN167" s="40"/>
      <c r="AO167" s="59"/>
      <c r="AP167" s="59"/>
      <c r="AQ167" s="59"/>
      <c r="AR167" s="52"/>
      <c r="AT167" s="1"/>
    </row>
    <row r="168" spans="1:46" s="26" customFormat="1" ht="15" x14ac:dyDescent="0.25">
      <c r="A168" s="62">
        <v>4</v>
      </c>
      <c r="B168" s="1">
        <v>4</v>
      </c>
      <c r="C168" s="62" t="s">
        <v>184</v>
      </c>
      <c r="D168" s="29" t="s">
        <v>50</v>
      </c>
      <c r="E168" s="29">
        <v>232</v>
      </c>
      <c r="F168" s="27"/>
      <c r="G168" s="27"/>
      <c r="H168" s="27"/>
      <c r="I168" s="27"/>
      <c r="J168" s="27"/>
      <c r="K168" s="32">
        <f t="shared" si="54"/>
        <v>232</v>
      </c>
      <c r="L168" s="32" t="s">
        <v>719</v>
      </c>
      <c r="M168" s="32"/>
      <c r="N168" s="33">
        <f t="shared" si="55"/>
        <v>232.0162</v>
      </c>
      <c r="O168" s="32">
        <f t="shared" si="56"/>
        <v>1</v>
      </c>
      <c r="P168" s="32" t="str">
        <f t="shared" ca="1" si="57"/>
        <v>Y</v>
      </c>
      <c r="Q168" s="34" t="s">
        <v>95</v>
      </c>
      <c r="R168" s="35">
        <f t="shared" si="58"/>
        <v>0</v>
      </c>
      <c r="S168" s="36">
        <f t="shared" si="59"/>
        <v>232.23199999999997</v>
      </c>
      <c r="T168" s="36">
        <f t="shared" si="60"/>
        <v>232.232</v>
      </c>
      <c r="U168" s="35">
        <f t="shared" si="61"/>
        <v>0</v>
      </c>
      <c r="V168" s="35">
        <f t="shared" si="62"/>
        <v>232.232</v>
      </c>
      <c r="W168" s="29">
        <v>232</v>
      </c>
      <c r="X168" s="27"/>
      <c r="Y168" s="27"/>
      <c r="Z168" s="27"/>
      <c r="AA168" s="27"/>
      <c r="AB168" s="27"/>
      <c r="AH168" s="2"/>
      <c r="AI168" s="2"/>
      <c r="AL168" s="40"/>
      <c r="AM168" s="40"/>
      <c r="AN168" s="40"/>
      <c r="AO168" s="59"/>
      <c r="AP168" s="59"/>
      <c r="AQ168" s="59"/>
      <c r="AR168" s="52"/>
      <c r="AT168" s="1"/>
    </row>
    <row r="169" spans="1:46" s="26" customFormat="1" ht="15" x14ac:dyDescent="0.25">
      <c r="A169" s="62">
        <v>5</v>
      </c>
      <c r="B169" s="1">
        <v>5</v>
      </c>
      <c r="C169" s="62" t="s">
        <v>214</v>
      </c>
      <c r="D169" s="29" t="s">
        <v>146</v>
      </c>
      <c r="E169" s="29">
        <v>214</v>
      </c>
      <c r="F169" s="27"/>
      <c r="G169" s="27"/>
      <c r="H169" s="27"/>
      <c r="I169" s="27"/>
      <c r="J169" s="27"/>
      <c r="K169" s="32">
        <f t="shared" si="54"/>
        <v>214</v>
      </c>
      <c r="L169" s="32" t="s">
        <v>719</v>
      </c>
      <c r="M169" s="32"/>
      <c r="N169" s="33">
        <f t="shared" si="55"/>
        <v>214.0163</v>
      </c>
      <c r="O169" s="32">
        <f t="shared" si="56"/>
        <v>1</v>
      </c>
      <c r="P169" s="32" t="str">
        <f t="shared" ca="1" si="57"/>
        <v>Y</v>
      </c>
      <c r="Q169" s="34" t="s">
        <v>95</v>
      </c>
      <c r="R169" s="35">
        <f t="shared" si="58"/>
        <v>0</v>
      </c>
      <c r="S169" s="36">
        <f t="shared" si="59"/>
        <v>214.21399999999997</v>
      </c>
      <c r="T169" s="36">
        <f t="shared" si="60"/>
        <v>214.214</v>
      </c>
      <c r="U169" s="35">
        <f t="shared" si="61"/>
        <v>0</v>
      </c>
      <c r="V169" s="35">
        <f t="shared" si="62"/>
        <v>214.214</v>
      </c>
      <c r="W169" s="29">
        <v>214</v>
      </c>
      <c r="X169" s="27"/>
      <c r="Y169" s="27"/>
      <c r="Z169" s="27"/>
      <c r="AA169" s="27"/>
      <c r="AB169" s="27"/>
      <c r="AH169" s="2"/>
      <c r="AI169" s="2"/>
      <c r="AL169" s="40"/>
      <c r="AM169" s="40"/>
      <c r="AN169" s="40"/>
      <c r="AO169" s="59"/>
      <c r="AP169" s="59"/>
      <c r="AQ169" s="59"/>
      <c r="AR169" s="52"/>
      <c r="AT169" s="1"/>
    </row>
    <row r="170" spans="1:46" s="26" customFormat="1" ht="15" x14ac:dyDescent="0.25">
      <c r="A170" s="62">
        <v>6</v>
      </c>
      <c r="B170" s="1">
        <v>6</v>
      </c>
      <c r="C170" s="62" t="s">
        <v>224</v>
      </c>
      <c r="D170" s="29" t="s">
        <v>25</v>
      </c>
      <c r="E170" s="29">
        <v>207</v>
      </c>
      <c r="F170" s="27"/>
      <c r="G170" s="27"/>
      <c r="H170" s="27"/>
      <c r="I170" s="27"/>
      <c r="J170" s="27"/>
      <c r="K170" s="32">
        <f t="shared" si="54"/>
        <v>207</v>
      </c>
      <c r="L170" s="32" t="s">
        <v>719</v>
      </c>
      <c r="M170" s="32"/>
      <c r="N170" s="33">
        <f t="shared" si="55"/>
        <v>207.0164</v>
      </c>
      <c r="O170" s="32">
        <f t="shared" si="56"/>
        <v>1</v>
      </c>
      <c r="P170" s="32" t="str">
        <f t="shared" ca="1" si="57"/>
        <v>Y</v>
      </c>
      <c r="Q170" s="34" t="s">
        <v>95</v>
      </c>
      <c r="R170" s="35">
        <f t="shared" si="58"/>
        <v>0</v>
      </c>
      <c r="S170" s="36">
        <f t="shared" si="59"/>
        <v>207.20699999999997</v>
      </c>
      <c r="T170" s="36">
        <f t="shared" si="60"/>
        <v>207.20699999999999</v>
      </c>
      <c r="U170" s="35">
        <f t="shared" si="61"/>
        <v>0</v>
      </c>
      <c r="V170" s="35">
        <f t="shared" si="62"/>
        <v>207.20699999999999</v>
      </c>
      <c r="W170" s="29">
        <v>207</v>
      </c>
      <c r="X170" s="27"/>
      <c r="Y170" s="27"/>
      <c r="Z170" s="27"/>
      <c r="AA170" s="27"/>
      <c r="AB170" s="27"/>
      <c r="AH170" s="2"/>
      <c r="AI170" s="2"/>
      <c r="AL170" s="40"/>
      <c r="AM170" s="40"/>
      <c r="AN170" s="40"/>
      <c r="AO170" s="59"/>
      <c r="AP170" s="59"/>
      <c r="AQ170" s="59"/>
      <c r="AR170" s="52"/>
      <c r="AT170" s="1"/>
    </row>
    <row r="171" spans="1:46" s="26" customFormat="1" ht="15" x14ac:dyDescent="0.25">
      <c r="A171" s="62">
        <v>7</v>
      </c>
      <c r="B171" s="1">
        <v>7</v>
      </c>
      <c r="C171" s="62" t="s">
        <v>237</v>
      </c>
      <c r="D171" s="29" t="s">
        <v>158</v>
      </c>
      <c r="E171" s="29">
        <v>200</v>
      </c>
      <c r="F171" s="27"/>
      <c r="G171" s="27"/>
      <c r="H171" s="27"/>
      <c r="I171" s="27"/>
      <c r="J171" s="27"/>
      <c r="K171" s="32">
        <f t="shared" si="54"/>
        <v>200</v>
      </c>
      <c r="L171" s="32" t="s">
        <v>719</v>
      </c>
      <c r="M171" s="32"/>
      <c r="N171" s="33">
        <f t="shared" si="55"/>
        <v>200.01650000000001</v>
      </c>
      <c r="O171" s="32">
        <f t="shared" si="56"/>
        <v>1</v>
      </c>
      <c r="P171" s="32" t="str">
        <f t="shared" ca="1" si="57"/>
        <v>Y</v>
      </c>
      <c r="Q171" s="34" t="s">
        <v>95</v>
      </c>
      <c r="R171" s="35">
        <f t="shared" si="58"/>
        <v>0</v>
      </c>
      <c r="S171" s="36">
        <f t="shared" si="59"/>
        <v>200.2</v>
      </c>
      <c r="T171" s="36">
        <f t="shared" si="60"/>
        <v>200.2</v>
      </c>
      <c r="U171" s="35">
        <f t="shared" si="61"/>
        <v>0</v>
      </c>
      <c r="V171" s="35">
        <f t="shared" si="62"/>
        <v>200.2</v>
      </c>
      <c r="W171" s="29">
        <v>200</v>
      </c>
      <c r="X171" s="27"/>
      <c r="Y171" s="27"/>
      <c r="Z171" s="27"/>
      <c r="AA171" s="27"/>
      <c r="AB171" s="27"/>
      <c r="AH171" s="2"/>
      <c r="AI171" s="2"/>
      <c r="AL171" s="40"/>
      <c r="AM171" s="40"/>
      <c r="AN171" s="40"/>
      <c r="AO171" s="59"/>
      <c r="AP171" s="59"/>
      <c r="AQ171" s="59"/>
      <c r="AR171" s="52"/>
      <c r="AT171" s="1"/>
    </row>
    <row r="172" spans="1:46" s="26" customFormat="1" ht="15" x14ac:dyDescent="0.25">
      <c r="A172" s="62">
        <v>8</v>
      </c>
      <c r="B172" s="1">
        <v>8</v>
      </c>
      <c r="C172" s="62" t="s">
        <v>242</v>
      </c>
      <c r="D172" s="29" t="s">
        <v>65</v>
      </c>
      <c r="E172" s="29">
        <v>198</v>
      </c>
      <c r="F172" s="27"/>
      <c r="G172" s="27"/>
      <c r="H172" s="27"/>
      <c r="I172" s="27"/>
      <c r="J172" s="27"/>
      <c r="K172" s="32">
        <f t="shared" si="54"/>
        <v>198</v>
      </c>
      <c r="L172" s="32" t="s">
        <v>719</v>
      </c>
      <c r="M172" s="32"/>
      <c r="N172" s="33">
        <f t="shared" si="55"/>
        <v>198.01660000000001</v>
      </c>
      <c r="O172" s="32">
        <f t="shared" si="56"/>
        <v>1</v>
      </c>
      <c r="P172" s="32" t="str">
        <f t="shared" ca="1" si="57"/>
        <v>Y</v>
      </c>
      <c r="Q172" s="34" t="s">
        <v>95</v>
      </c>
      <c r="R172" s="35">
        <f t="shared" si="58"/>
        <v>0</v>
      </c>
      <c r="S172" s="36">
        <f t="shared" si="59"/>
        <v>198.19799999999998</v>
      </c>
      <c r="T172" s="36">
        <f t="shared" si="60"/>
        <v>198.19800000000001</v>
      </c>
      <c r="U172" s="35">
        <f t="shared" si="61"/>
        <v>0</v>
      </c>
      <c r="V172" s="35">
        <f t="shared" si="62"/>
        <v>198.19800000000001</v>
      </c>
      <c r="W172" s="29">
        <v>198</v>
      </c>
      <c r="X172" s="27"/>
      <c r="Y172" s="27"/>
      <c r="Z172" s="27"/>
      <c r="AA172" s="27"/>
      <c r="AB172" s="27"/>
      <c r="AH172" s="2"/>
      <c r="AI172" s="2"/>
      <c r="AL172" s="40"/>
      <c r="AM172" s="40"/>
      <c r="AN172" s="40"/>
      <c r="AO172" s="59"/>
      <c r="AP172" s="59"/>
      <c r="AQ172" s="59"/>
      <c r="AR172" s="52"/>
      <c r="AT172" s="1"/>
    </row>
    <row r="173" spans="1:46" s="26" customFormat="1" ht="15" x14ac:dyDescent="0.25">
      <c r="A173" s="62">
        <v>9</v>
      </c>
      <c r="B173" s="1">
        <v>9</v>
      </c>
      <c r="C173" s="62" t="s">
        <v>248</v>
      </c>
      <c r="D173" s="29" t="s">
        <v>35</v>
      </c>
      <c r="E173" s="29">
        <v>194</v>
      </c>
      <c r="F173" s="27"/>
      <c r="G173" s="27"/>
      <c r="H173" s="27"/>
      <c r="I173" s="27"/>
      <c r="J173" s="27"/>
      <c r="K173" s="32">
        <f t="shared" si="54"/>
        <v>194</v>
      </c>
      <c r="L173" s="32" t="s">
        <v>719</v>
      </c>
      <c r="M173" s="32"/>
      <c r="N173" s="33">
        <f t="shared" si="55"/>
        <v>194.01669999999999</v>
      </c>
      <c r="O173" s="32">
        <f t="shared" si="56"/>
        <v>1</v>
      </c>
      <c r="P173" s="32" t="str">
        <f t="shared" ca="1" si="57"/>
        <v>Y</v>
      </c>
      <c r="Q173" s="34" t="s">
        <v>95</v>
      </c>
      <c r="R173" s="35">
        <f t="shared" si="58"/>
        <v>0</v>
      </c>
      <c r="S173" s="36">
        <f t="shared" si="59"/>
        <v>194.19399999999999</v>
      </c>
      <c r="T173" s="36">
        <f t="shared" si="60"/>
        <v>194.19399999999999</v>
      </c>
      <c r="U173" s="35">
        <f t="shared" si="61"/>
        <v>0</v>
      </c>
      <c r="V173" s="35">
        <f t="shared" si="62"/>
        <v>194.19399999999999</v>
      </c>
      <c r="W173" s="29">
        <v>194</v>
      </c>
      <c r="X173" s="27"/>
      <c r="Y173" s="27"/>
      <c r="Z173" s="27"/>
      <c r="AA173" s="27"/>
      <c r="AB173" s="27"/>
      <c r="AH173" s="2"/>
      <c r="AI173" s="2"/>
      <c r="AL173" s="40"/>
      <c r="AM173" s="40"/>
      <c r="AN173" s="40"/>
      <c r="AO173" s="59"/>
      <c r="AP173" s="59"/>
      <c r="AQ173" s="59"/>
      <c r="AR173" s="52"/>
      <c r="AT173" s="1"/>
    </row>
    <row r="174" spans="1:46" s="26" customFormat="1" ht="15" x14ac:dyDescent="0.25">
      <c r="A174" s="62">
        <v>10</v>
      </c>
      <c r="B174" s="1">
        <v>10</v>
      </c>
      <c r="C174" s="62" t="s">
        <v>255</v>
      </c>
      <c r="D174" s="29" t="s">
        <v>19</v>
      </c>
      <c r="E174" s="29">
        <v>190</v>
      </c>
      <c r="F174" s="27"/>
      <c r="G174" s="27"/>
      <c r="H174" s="27"/>
      <c r="I174" s="27"/>
      <c r="J174" s="27"/>
      <c r="K174" s="32">
        <f t="shared" si="54"/>
        <v>190</v>
      </c>
      <c r="L174" s="32" t="s">
        <v>719</v>
      </c>
      <c r="M174" s="32"/>
      <c r="N174" s="33">
        <f t="shared" si="55"/>
        <v>190.01679999999999</v>
      </c>
      <c r="O174" s="32">
        <f t="shared" si="56"/>
        <v>1</v>
      </c>
      <c r="P174" s="32" t="str">
        <f t="shared" ca="1" si="57"/>
        <v>Y</v>
      </c>
      <c r="Q174" s="34" t="s">
        <v>95</v>
      </c>
      <c r="R174" s="35">
        <f t="shared" si="58"/>
        <v>0</v>
      </c>
      <c r="S174" s="36">
        <f t="shared" si="59"/>
        <v>190.18999999999997</v>
      </c>
      <c r="T174" s="36">
        <f t="shared" si="60"/>
        <v>190.19</v>
      </c>
      <c r="U174" s="35">
        <f t="shared" si="61"/>
        <v>0</v>
      </c>
      <c r="V174" s="35">
        <f t="shared" si="62"/>
        <v>190.19</v>
      </c>
      <c r="W174" s="29">
        <v>190</v>
      </c>
      <c r="X174" s="27"/>
      <c r="Y174" s="27"/>
      <c r="Z174" s="27"/>
      <c r="AA174" s="27"/>
      <c r="AB174" s="27"/>
      <c r="AH174" s="2"/>
      <c r="AI174" s="2"/>
      <c r="AL174" s="40"/>
      <c r="AM174" s="40"/>
      <c r="AN174" s="40"/>
      <c r="AO174" s="59"/>
      <c r="AP174" s="59"/>
      <c r="AQ174" s="59"/>
      <c r="AR174" s="52"/>
      <c r="AT174" s="1"/>
    </row>
    <row r="175" spans="1:46" s="26" customFormat="1" ht="15" x14ac:dyDescent="0.25">
      <c r="A175" s="62">
        <v>11</v>
      </c>
      <c r="B175" s="1">
        <v>11</v>
      </c>
      <c r="C175" s="62" t="s">
        <v>264</v>
      </c>
      <c r="D175" s="29" t="s">
        <v>65</v>
      </c>
      <c r="E175" s="29">
        <v>188</v>
      </c>
      <c r="F175" s="27"/>
      <c r="G175" s="27"/>
      <c r="H175" s="27"/>
      <c r="I175" s="27"/>
      <c r="J175" s="27"/>
      <c r="K175" s="32">
        <f t="shared" si="54"/>
        <v>188</v>
      </c>
      <c r="L175" s="32" t="s">
        <v>719</v>
      </c>
      <c r="M175" s="32"/>
      <c r="N175" s="33">
        <f t="shared" si="55"/>
        <v>188.01689999999999</v>
      </c>
      <c r="O175" s="32">
        <f t="shared" si="56"/>
        <v>1</v>
      </c>
      <c r="P175" s="32" t="str">
        <f t="shared" ca="1" si="57"/>
        <v>Y</v>
      </c>
      <c r="Q175" s="34" t="s">
        <v>95</v>
      </c>
      <c r="R175" s="35">
        <f t="shared" si="58"/>
        <v>0</v>
      </c>
      <c r="S175" s="36">
        <f t="shared" si="59"/>
        <v>188.18799999999999</v>
      </c>
      <c r="T175" s="36">
        <f t="shared" si="60"/>
        <v>188.18799999999999</v>
      </c>
      <c r="U175" s="35">
        <f t="shared" si="61"/>
        <v>0</v>
      </c>
      <c r="V175" s="35">
        <f t="shared" si="62"/>
        <v>188.18799999999999</v>
      </c>
      <c r="W175" s="29">
        <v>188</v>
      </c>
      <c r="X175" s="27"/>
      <c r="Y175" s="27"/>
      <c r="Z175" s="27"/>
      <c r="AA175" s="27"/>
      <c r="AB175" s="27"/>
      <c r="AH175" s="2"/>
      <c r="AI175" s="2"/>
      <c r="AL175" s="40"/>
      <c r="AM175" s="40"/>
      <c r="AN175" s="40"/>
      <c r="AO175" s="59"/>
      <c r="AP175" s="59"/>
      <c r="AQ175" s="59"/>
      <c r="AR175" s="52"/>
      <c r="AT175" s="1"/>
    </row>
    <row r="176" spans="1:46" s="26" customFormat="1" ht="15" x14ac:dyDescent="0.25">
      <c r="A176" s="62">
        <v>12</v>
      </c>
      <c r="B176" s="1">
        <v>12</v>
      </c>
      <c r="C176" s="62" t="s">
        <v>268</v>
      </c>
      <c r="D176" s="29" t="s">
        <v>25</v>
      </c>
      <c r="E176" s="29">
        <v>186</v>
      </c>
      <c r="F176" s="27"/>
      <c r="G176" s="27"/>
      <c r="H176" s="27"/>
      <c r="I176" s="27"/>
      <c r="J176" s="27"/>
      <c r="K176" s="32">
        <f t="shared" si="54"/>
        <v>186</v>
      </c>
      <c r="L176" s="32" t="s">
        <v>719</v>
      </c>
      <c r="M176" s="32"/>
      <c r="N176" s="33">
        <f t="shared" si="55"/>
        <v>186.017</v>
      </c>
      <c r="O176" s="32">
        <f t="shared" si="56"/>
        <v>1</v>
      </c>
      <c r="P176" s="32" t="str">
        <f t="shared" ca="1" si="57"/>
        <v>Y</v>
      </c>
      <c r="Q176" s="34" t="s">
        <v>95</v>
      </c>
      <c r="R176" s="35">
        <f t="shared" si="58"/>
        <v>0</v>
      </c>
      <c r="S176" s="36">
        <f t="shared" si="59"/>
        <v>186.18599999999998</v>
      </c>
      <c r="T176" s="36">
        <f t="shared" si="60"/>
        <v>186.18600000000001</v>
      </c>
      <c r="U176" s="35">
        <f t="shared" si="61"/>
        <v>0</v>
      </c>
      <c r="V176" s="35">
        <f t="shared" si="62"/>
        <v>186.18600000000001</v>
      </c>
      <c r="W176" s="29">
        <v>186</v>
      </c>
      <c r="X176" s="27"/>
      <c r="Y176" s="27"/>
      <c r="Z176" s="27"/>
      <c r="AA176" s="27"/>
      <c r="AB176" s="27"/>
      <c r="AH176" s="2"/>
      <c r="AI176" s="2"/>
      <c r="AL176" s="40"/>
      <c r="AM176" s="40"/>
      <c r="AN176" s="40"/>
      <c r="AO176" s="59"/>
      <c r="AP176" s="59"/>
      <c r="AQ176" s="59"/>
      <c r="AR176" s="52"/>
      <c r="AT176" s="1"/>
    </row>
    <row r="177" spans="1:46" s="26" customFormat="1" ht="15" x14ac:dyDescent="0.25">
      <c r="A177" s="62">
        <v>13</v>
      </c>
      <c r="B177" s="1">
        <v>13</v>
      </c>
      <c r="C177" s="62" t="s">
        <v>275</v>
      </c>
      <c r="D177" s="29" t="s">
        <v>35</v>
      </c>
      <c r="E177" s="29">
        <v>182</v>
      </c>
      <c r="F177" s="27"/>
      <c r="G177" s="27"/>
      <c r="H177" s="27"/>
      <c r="I177" s="27"/>
      <c r="J177" s="27"/>
      <c r="K177" s="32">
        <f t="shared" si="54"/>
        <v>182</v>
      </c>
      <c r="L177" s="32" t="s">
        <v>719</v>
      </c>
      <c r="M177" s="32"/>
      <c r="N177" s="33">
        <f t="shared" si="55"/>
        <v>182.0171</v>
      </c>
      <c r="O177" s="32">
        <f t="shared" si="56"/>
        <v>1</v>
      </c>
      <c r="P177" s="32" t="str">
        <f t="shared" ca="1" si="57"/>
        <v>Y</v>
      </c>
      <c r="Q177" s="34" t="s">
        <v>95</v>
      </c>
      <c r="R177" s="35">
        <f t="shared" si="58"/>
        <v>0</v>
      </c>
      <c r="S177" s="36">
        <f t="shared" si="59"/>
        <v>182.18199999999999</v>
      </c>
      <c r="T177" s="36">
        <f t="shared" si="60"/>
        <v>182.18199999999999</v>
      </c>
      <c r="U177" s="35">
        <f t="shared" si="61"/>
        <v>0</v>
      </c>
      <c r="V177" s="35">
        <f t="shared" si="62"/>
        <v>182.18199999999999</v>
      </c>
      <c r="W177" s="29">
        <v>182</v>
      </c>
      <c r="X177" s="27"/>
      <c r="Y177" s="27"/>
      <c r="Z177" s="27"/>
      <c r="AA177" s="27"/>
      <c r="AB177" s="27"/>
      <c r="AH177" s="2"/>
      <c r="AI177" s="2"/>
      <c r="AL177" s="40"/>
      <c r="AM177" s="40"/>
      <c r="AN177" s="40"/>
      <c r="AO177" s="59"/>
      <c r="AP177" s="59"/>
      <c r="AQ177" s="59"/>
      <c r="AR177" s="52"/>
      <c r="AT177" s="1"/>
    </row>
    <row r="178" spans="1:46" s="26" customFormat="1" ht="15" x14ac:dyDescent="0.25">
      <c r="A178" s="62">
        <v>14</v>
      </c>
      <c r="B178" s="1">
        <v>14</v>
      </c>
      <c r="C178" s="62" t="s">
        <v>279</v>
      </c>
      <c r="D178" s="29" t="s">
        <v>35</v>
      </c>
      <c r="E178" s="29">
        <v>180</v>
      </c>
      <c r="F178" s="27"/>
      <c r="G178" s="27"/>
      <c r="H178" s="27"/>
      <c r="I178" s="27"/>
      <c r="J178" s="27"/>
      <c r="K178" s="32">
        <f t="shared" si="54"/>
        <v>180</v>
      </c>
      <c r="L178" s="32" t="s">
        <v>719</v>
      </c>
      <c r="M178" s="32"/>
      <c r="N178" s="33">
        <f t="shared" si="55"/>
        <v>180.0172</v>
      </c>
      <c r="O178" s="32">
        <f t="shared" si="56"/>
        <v>1</v>
      </c>
      <c r="P178" s="32" t="str">
        <f t="shared" ca="1" si="57"/>
        <v>Y</v>
      </c>
      <c r="Q178" s="34" t="s">
        <v>95</v>
      </c>
      <c r="R178" s="35">
        <f t="shared" si="58"/>
        <v>0</v>
      </c>
      <c r="S178" s="36">
        <f t="shared" si="59"/>
        <v>180.17999999999998</v>
      </c>
      <c r="T178" s="36">
        <f t="shared" si="60"/>
        <v>180.18</v>
      </c>
      <c r="U178" s="35">
        <f t="shared" si="61"/>
        <v>0</v>
      </c>
      <c r="V178" s="35">
        <f t="shared" si="62"/>
        <v>180.18</v>
      </c>
      <c r="W178" s="29">
        <v>180</v>
      </c>
      <c r="X178" s="27"/>
      <c r="Y178" s="27"/>
      <c r="Z178" s="27"/>
      <c r="AA178" s="27"/>
      <c r="AB178" s="27"/>
      <c r="AH178" s="2"/>
      <c r="AI178" s="2"/>
      <c r="AL178" s="40"/>
      <c r="AM178" s="40"/>
      <c r="AN178" s="40"/>
      <c r="AO178" s="59"/>
      <c r="AP178" s="59"/>
      <c r="AQ178" s="59"/>
      <c r="AR178" s="52"/>
      <c r="AT178" s="1"/>
    </row>
    <row r="179" spans="1:46" s="26" customFormat="1" ht="15" x14ac:dyDescent="0.25">
      <c r="A179" s="62">
        <v>15</v>
      </c>
      <c r="B179" s="1">
        <v>15</v>
      </c>
      <c r="C179" s="62" t="s">
        <v>309</v>
      </c>
      <c r="D179" s="29" t="s">
        <v>146</v>
      </c>
      <c r="E179" s="29">
        <v>162</v>
      </c>
      <c r="F179" s="27"/>
      <c r="G179" s="27"/>
      <c r="H179" s="27"/>
      <c r="I179" s="27"/>
      <c r="J179" s="27"/>
      <c r="K179" s="32">
        <f t="shared" si="54"/>
        <v>162</v>
      </c>
      <c r="L179" s="32" t="s">
        <v>719</v>
      </c>
      <c r="M179" s="32"/>
      <c r="N179" s="33">
        <f t="shared" si="55"/>
        <v>162.01730000000001</v>
      </c>
      <c r="O179" s="32">
        <f t="shared" si="56"/>
        <v>1</v>
      </c>
      <c r="P179" s="32" t="str">
        <f t="shared" ca="1" si="57"/>
        <v>Y</v>
      </c>
      <c r="Q179" s="34" t="s">
        <v>95</v>
      </c>
      <c r="R179" s="35">
        <f t="shared" si="58"/>
        <v>0</v>
      </c>
      <c r="S179" s="36">
        <f t="shared" si="59"/>
        <v>162.16199999999998</v>
      </c>
      <c r="T179" s="36">
        <f t="shared" si="60"/>
        <v>162.16200000000001</v>
      </c>
      <c r="U179" s="35">
        <f t="shared" si="61"/>
        <v>0</v>
      </c>
      <c r="V179" s="35">
        <f t="shared" si="62"/>
        <v>162.16200000000001</v>
      </c>
      <c r="W179" s="29">
        <v>162</v>
      </c>
      <c r="X179" s="27"/>
      <c r="Y179" s="27"/>
      <c r="Z179" s="27"/>
      <c r="AA179" s="27"/>
      <c r="AB179" s="27"/>
      <c r="AH179" s="2"/>
      <c r="AI179" s="2"/>
      <c r="AL179" s="40"/>
      <c r="AM179" s="40"/>
      <c r="AN179" s="40"/>
      <c r="AO179" s="59"/>
      <c r="AP179" s="59"/>
      <c r="AQ179" s="59"/>
      <c r="AR179" s="52"/>
      <c r="AT179" s="1"/>
    </row>
    <row r="180" spans="1:46" s="26" customFormat="1" ht="15" x14ac:dyDescent="0.25">
      <c r="A180" s="62">
        <v>16</v>
      </c>
      <c r="B180" s="1">
        <v>16</v>
      </c>
      <c r="C180" s="62" t="s">
        <v>316</v>
      </c>
      <c r="D180" s="29" t="s">
        <v>65</v>
      </c>
      <c r="E180" s="29">
        <v>157</v>
      </c>
      <c r="F180" s="27"/>
      <c r="G180" s="27"/>
      <c r="H180" s="27"/>
      <c r="I180" s="27"/>
      <c r="J180" s="27"/>
      <c r="K180" s="32">
        <f t="shared" si="54"/>
        <v>157</v>
      </c>
      <c r="L180" s="32" t="s">
        <v>719</v>
      </c>
      <c r="M180" s="32"/>
      <c r="N180" s="33">
        <f t="shared" si="55"/>
        <v>157.01740000000001</v>
      </c>
      <c r="O180" s="32">
        <f t="shared" si="56"/>
        <v>1</v>
      </c>
      <c r="P180" s="32" t="str">
        <f t="shared" ca="1" si="57"/>
        <v>Y</v>
      </c>
      <c r="Q180" s="34" t="s">
        <v>95</v>
      </c>
      <c r="R180" s="35">
        <f t="shared" si="58"/>
        <v>0</v>
      </c>
      <c r="S180" s="36">
        <f t="shared" si="59"/>
        <v>157.15699999999998</v>
      </c>
      <c r="T180" s="36">
        <f t="shared" si="60"/>
        <v>157.15700000000001</v>
      </c>
      <c r="U180" s="35">
        <f t="shared" si="61"/>
        <v>0</v>
      </c>
      <c r="V180" s="35">
        <f t="shared" si="62"/>
        <v>157.15700000000001</v>
      </c>
      <c r="W180" s="29">
        <v>157</v>
      </c>
      <c r="X180" s="27"/>
      <c r="Y180" s="27"/>
      <c r="Z180" s="27"/>
      <c r="AA180" s="27"/>
      <c r="AB180" s="27"/>
      <c r="AH180" s="2"/>
      <c r="AI180" s="2"/>
      <c r="AL180" s="40"/>
      <c r="AM180" s="40"/>
      <c r="AN180" s="40"/>
      <c r="AO180" s="59"/>
      <c r="AP180" s="59"/>
      <c r="AQ180" s="59"/>
      <c r="AR180" s="52"/>
      <c r="AT180" s="1"/>
    </row>
    <row r="181" spans="1:46" s="26" customFormat="1" ht="15" x14ac:dyDescent="0.25">
      <c r="A181" s="62">
        <v>17</v>
      </c>
      <c r="B181" s="1">
        <v>17</v>
      </c>
      <c r="C181" s="62" t="s">
        <v>319</v>
      </c>
      <c r="D181" s="29" t="s">
        <v>134</v>
      </c>
      <c r="E181" s="29">
        <v>156</v>
      </c>
      <c r="F181" s="27"/>
      <c r="G181" s="27"/>
      <c r="H181" s="27"/>
      <c r="I181" s="27"/>
      <c r="J181" s="27"/>
      <c r="K181" s="32">
        <f t="shared" si="54"/>
        <v>156</v>
      </c>
      <c r="L181" s="32" t="s">
        <v>719</v>
      </c>
      <c r="M181" s="32"/>
      <c r="N181" s="33">
        <f t="shared" si="55"/>
        <v>156.01750000000001</v>
      </c>
      <c r="O181" s="32">
        <f t="shared" si="56"/>
        <v>1</v>
      </c>
      <c r="P181" s="32" t="str">
        <f t="shared" ca="1" si="57"/>
        <v>Y</v>
      </c>
      <c r="Q181" s="34" t="s">
        <v>95</v>
      </c>
      <c r="R181" s="35">
        <f t="shared" si="58"/>
        <v>0</v>
      </c>
      <c r="S181" s="36">
        <f t="shared" si="59"/>
        <v>156.15599999999998</v>
      </c>
      <c r="T181" s="36">
        <f t="shared" si="60"/>
        <v>156.15600000000001</v>
      </c>
      <c r="U181" s="35">
        <f t="shared" si="61"/>
        <v>0</v>
      </c>
      <c r="V181" s="35">
        <f t="shared" si="62"/>
        <v>156.15600000000001</v>
      </c>
      <c r="W181" s="29">
        <v>156</v>
      </c>
      <c r="X181" s="27"/>
      <c r="Y181" s="27"/>
      <c r="Z181" s="27"/>
      <c r="AA181" s="27"/>
      <c r="AB181" s="27"/>
      <c r="AH181" s="2"/>
      <c r="AI181" s="2"/>
      <c r="AL181" s="40"/>
      <c r="AM181" s="40"/>
      <c r="AN181" s="40"/>
      <c r="AO181" s="59"/>
      <c r="AP181" s="59"/>
      <c r="AQ181" s="59"/>
      <c r="AR181" s="52"/>
      <c r="AT181" s="1"/>
    </row>
    <row r="182" spans="1:46" s="26" customFormat="1" ht="15" x14ac:dyDescent="0.25">
      <c r="A182" s="62">
        <v>18</v>
      </c>
      <c r="B182" s="1">
        <v>18</v>
      </c>
      <c r="C182" s="62" t="s">
        <v>322</v>
      </c>
      <c r="D182" s="29" t="s">
        <v>65</v>
      </c>
      <c r="E182" s="29">
        <v>155</v>
      </c>
      <c r="F182" s="27"/>
      <c r="G182" s="27"/>
      <c r="H182" s="27"/>
      <c r="I182" s="27"/>
      <c r="J182" s="27"/>
      <c r="K182" s="32">
        <f t="shared" si="54"/>
        <v>155</v>
      </c>
      <c r="L182" s="32" t="s">
        <v>719</v>
      </c>
      <c r="M182" s="32"/>
      <c r="N182" s="33">
        <f t="shared" si="55"/>
        <v>155.01759999999999</v>
      </c>
      <c r="O182" s="32">
        <f t="shared" si="56"/>
        <v>1</v>
      </c>
      <c r="P182" s="32" t="str">
        <f t="shared" ca="1" si="57"/>
        <v>Y</v>
      </c>
      <c r="Q182" s="34" t="s">
        <v>95</v>
      </c>
      <c r="R182" s="35">
        <f t="shared" si="58"/>
        <v>0</v>
      </c>
      <c r="S182" s="36">
        <f t="shared" si="59"/>
        <v>155.15499999999997</v>
      </c>
      <c r="T182" s="36">
        <f t="shared" si="60"/>
        <v>155.155</v>
      </c>
      <c r="U182" s="35">
        <f t="shared" si="61"/>
        <v>0</v>
      </c>
      <c r="V182" s="35">
        <f t="shared" si="62"/>
        <v>155.155</v>
      </c>
      <c r="W182" s="29">
        <v>155</v>
      </c>
      <c r="X182" s="27"/>
      <c r="Y182" s="27"/>
      <c r="Z182" s="27"/>
      <c r="AA182" s="27"/>
      <c r="AB182" s="27"/>
      <c r="AH182" s="2"/>
      <c r="AI182" s="2"/>
      <c r="AL182" s="40"/>
      <c r="AM182" s="40"/>
      <c r="AN182" s="40"/>
      <c r="AO182" s="59"/>
      <c r="AP182" s="59"/>
      <c r="AQ182" s="59"/>
      <c r="AR182" s="52"/>
      <c r="AT182" s="1"/>
    </row>
    <row r="183" spans="1:46" s="26" customFormat="1" ht="15" x14ac:dyDescent="0.25">
      <c r="A183" s="62">
        <v>19</v>
      </c>
      <c r="B183" s="1">
        <v>19</v>
      </c>
      <c r="C183" s="62" t="s">
        <v>327</v>
      </c>
      <c r="D183" s="29" t="s">
        <v>146</v>
      </c>
      <c r="E183" s="29">
        <v>152</v>
      </c>
      <c r="F183" s="27"/>
      <c r="G183" s="27"/>
      <c r="H183" s="27"/>
      <c r="I183" s="27"/>
      <c r="J183" s="27"/>
      <c r="K183" s="32">
        <f t="shared" si="54"/>
        <v>152</v>
      </c>
      <c r="L183" s="32" t="s">
        <v>719</v>
      </c>
      <c r="M183" s="32"/>
      <c r="N183" s="33">
        <f t="shared" si="55"/>
        <v>152.01769999999999</v>
      </c>
      <c r="O183" s="32">
        <f t="shared" si="56"/>
        <v>1</v>
      </c>
      <c r="P183" s="32" t="str">
        <f t="shared" ca="1" si="57"/>
        <v>Y</v>
      </c>
      <c r="Q183" s="34" t="s">
        <v>95</v>
      </c>
      <c r="R183" s="35">
        <f t="shared" si="58"/>
        <v>0</v>
      </c>
      <c r="S183" s="36">
        <f t="shared" si="59"/>
        <v>152.15199999999999</v>
      </c>
      <c r="T183" s="36">
        <f t="shared" si="60"/>
        <v>152.15199999999999</v>
      </c>
      <c r="U183" s="35">
        <f t="shared" si="61"/>
        <v>0</v>
      </c>
      <c r="V183" s="35">
        <f t="shared" si="62"/>
        <v>152.15199999999999</v>
      </c>
      <c r="W183" s="29">
        <v>152</v>
      </c>
      <c r="X183" s="27"/>
      <c r="Y183" s="27"/>
      <c r="Z183" s="27"/>
      <c r="AA183" s="27"/>
      <c r="AB183" s="27"/>
      <c r="AH183" s="2"/>
      <c r="AI183" s="2"/>
      <c r="AL183" s="40"/>
      <c r="AM183" s="40"/>
      <c r="AN183" s="40"/>
      <c r="AO183" s="59"/>
      <c r="AP183" s="59"/>
      <c r="AQ183" s="59"/>
      <c r="AR183" s="52"/>
      <c r="AT183" s="1"/>
    </row>
    <row r="184" spans="1:46" s="26" customFormat="1" ht="15" x14ac:dyDescent="0.25">
      <c r="A184" s="62">
        <v>20</v>
      </c>
      <c r="B184" s="1">
        <v>20</v>
      </c>
      <c r="C184" s="62" t="s">
        <v>328</v>
      </c>
      <c r="D184" s="29" t="s">
        <v>87</v>
      </c>
      <c r="E184" s="29">
        <v>151</v>
      </c>
      <c r="F184" s="27"/>
      <c r="G184" s="27"/>
      <c r="H184" s="27"/>
      <c r="I184" s="27"/>
      <c r="J184" s="27"/>
      <c r="K184" s="32">
        <f t="shared" si="54"/>
        <v>151</v>
      </c>
      <c r="L184" s="32" t="s">
        <v>719</v>
      </c>
      <c r="M184" s="32"/>
      <c r="N184" s="33">
        <f t="shared" si="55"/>
        <v>151.01779999999999</v>
      </c>
      <c r="O184" s="32">
        <f t="shared" si="56"/>
        <v>1</v>
      </c>
      <c r="P184" s="32" t="str">
        <f t="shared" ca="1" si="57"/>
        <v>Y</v>
      </c>
      <c r="Q184" s="34" t="s">
        <v>95</v>
      </c>
      <c r="R184" s="35">
        <f t="shared" si="58"/>
        <v>0</v>
      </c>
      <c r="S184" s="36">
        <f t="shared" si="59"/>
        <v>151.15099999999998</v>
      </c>
      <c r="T184" s="36">
        <f t="shared" si="60"/>
        <v>151.15100000000001</v>
      </c>
      <c r="U184" s="35">
        <f t="shared" si="61"/>
        <v>0</v>
      </c>
      <c r="V184" s="35">
        <f t="shared" si="62"/>
        <v>151.15100000000001</v>
      </c>
      <c r="W184" s="29">
        <v>151</v>
      </c>
      <c r="X184" s="27"/>
      <c r="Y184" s="27"/>
      <c r="Z184" s="27"/>
      <c r="AA184" s="27"/>
      <c r="AB184" s="27"/>
      <c r="AH184" s="2"/>
      <c r="AI184" s="2"/>
      <c r="AL184" s="40"/>
      <c r="AM184" s="40"/>
      <c r="AN184" s="40"/>
      <c r="AO184" s="59"/>
      <c r="AP184" s="59"/>
      <c r="AQ184" s="59"/>
      <c r="AR184" s="52"/>
      <c r="AT184" s="1"/>
    </row>
    <row r="185" spans="1:46" s="26" customFormat="1" ht="15" x14ac:dyDescent="0.25">
      <c r="A185" s="62">
        <v>21</v>
      </c>
      <c r="B185" s="1">
        <v>21</v>
      </c>
      <c r="C185" s="62" t="s">
        <v>331</v>
      </c>
      <c r="D185" s="29" t="s">
        <v>50</v>
      </c>
      <c r="E185" s="29">
        <v>149</v>
      </c>
      <c r="F185" s="27"/>
      <c r="G185" s="27"/>
      <c r="H185" s="27"/>
      <c r="I185" s="27"/>
      <c r="J185" s="27"/>
      <c r="K185" s="32">
        <f t="shared" si="54"/>
        <v>149</v>
      </c>
      <c r="L185" s="32" t="s">
        <v>719</v>
      </c>
      <c r="M185" s="32"/>
      <c r="N185" s="33">
        <f t="shared" si="55"/>
        <v>149.0179</v>
      </c>
      <c r="O185" s="32">
        <f t="shared" si="56"/>
        <v>1</v>
      </c>
      <c r="P185" s="32" t="str">
        <f t="shared" ca="1" si="57"/>
        <v>Y</v>
      </c>
      <c r="Q185" s="34" t="s">
        <v>95</v>
      </c>
      <c r="R185" s="35">
        <f t="shared" si="58"/>
        <v>0</v>
      </c>
      <c r="S185" s="36">
        <f t="shared" si="59"/>
        <v>149.14899999999997</v>
      </c>
      <c r="T185" s="36">
        <f t="shared" si="60"/>
        <v>149.149</v>
      </c>
      <c r="U185" s="35">
        <f t="shared" si="61"/>
        <v>0</v>
      </c>
      <c r="V185" s="35">
        <f t="shared" si="62"/>
        <v>149.149</v>
      </c>
      <c r="W185" s="29">
        <v>149</v>
      </c>
      <c r="X185" s="27"/>
      <c r="Y185" s="27"/>
      <c r="Z185" s="27"/>
      <c r="AA185" s="27"/>
      <c r="AB185" s="27"/>
      <c r="AH185" s="2"/>
      <c r="AI185" s="2"/>
      <c r="AL185" s="40"/>
      <c r="AM185" s="40"/>
      <c r="AN185" s="40"/>
      <c r="AO185" s="59"/>
      <c r="AP185" s="59"/>
      <c r="AQ185" s="59"/>
      <c r="AR185" s="52"/>
      <c r="AT185" s="1"/>
    </row>
    <row r="186" spans="1:46" s="26" customFormat="1" ht="15" x14ac:dyDescent="0.25">
      <c r="A186" s="62">
        <v>22</v>
      </c>
      <c r="B186" s="1">
        <v>22</v>
      </c>
      <c r="C186" s="62" t="s">
        <v>354</v>
      </c>
      <c r="D186" s="29" t="s">
        <v>87</v>
      </c>
      <c r="E186" s="29">
        <v>137</v>
      </c>
      <c r="F186" s="27"/>
      <c r="G186" s="27"/>
      <c r="H186" s="27"/>
      <c r="I186" s="27"/>
      <c r="J186" s="27"/>
      <c r="K186" s="32">
        <f t="shared" si="54"/>
        <v>137</v>
      </c>
      <c r="L186" s="32" t="s">
        <v>719</v>
      </c>
      <c r="M186" s="32"/>
      <c r="N186" s="33">
        <f t="shared" si="55"/>
        <v>137.018</v>
      </c>
      <c r="O186" s="32">
        <f t="shared" si="56"/>
        <v>1</v>
      </c>
      <c r="P186" s="32" t="str">
        <f t="shared" ca="1" si="57"/>
        <v>Y</v>
      </c>
      <c r="Q186" s="34" t="s">
        <v>95</v>
      </c>
      <c r="R186" s="35">
        <f t="shared" si="58"/>
        <v>0</v>
      </c>
      <c r="S186" s="36">
        <f t="shared" si="59"/>
        <v>137.13699999999997</v>
      </c>
      <c r="T186" s="36">
        <f t="shared" si="60"/>
        <v>137.137</v>
      </c>
      <c r="U186" s="35">
        <f t="shared" si="61"/>
        <v>0</v>
      </c>
      <c r="V186" s="35">
        <f t="shared" si="62"/>
        <v>137.137</v>
      </c>
      <c r="W186" s="29">
        <v>137</v>
      </c>
      <c r="X186" s="27"/>
      <c r="Y186" s="27"/>
      <c r="Z186" s="27"/>
      <c r="AA186" s="27"/>
      <c r="AB186" s="27"/>
      <c r="AH186" s="2"/>
      <c r="AI186" s="2"/>
      <c r="AL186" s="40"/>
      <c r="AM186" s="40"/>
      <c r="AN186" s="40"/>
      <c r="AO186" s="59"/>
      <c r="AP186" s="59"/>
      <c r="AQ186" s="59"/>
      <c r="AR186" s="52"/>
      <c r="AT186" s="1"/>
    </row>
    <row r="187" spans="1:46" s="26" customFormat="1" ht="15" x14ac:dyDescent="0.25">
      <c r="A187" s="62">
        <v>23</v>
      </c>
      <c r="B187" s="1">
        <v>23</v>
      </c>
      <c r="C187" s="62" t="s">
        <v>355</v>
      </c>
      <c r="D187" s="29" t="s">
        <v>35</v>
      </c>
      <c r="E187" s="29">
        <v>136</v>
      </c>
      <c r="F187" s="27"/>
      <c r="G187" s="27"/>
      <c r="H187" s="27"/>
      <c r="I187" s="27"/>
      <c r="J187" s="27"/>
      <c r="K187" s="32">
        <f t="shared" si="54"/>
        <v>136</v>
      </c>
      <c r="L187" s="32" t="s">
        <v>719</v>
      </c>
      <c r="M187" s="32"/>
      <c r="N187" s="33">
        <f t="shared" si="55"/>
        <v>136.0181</v>
      </c>
      <c r="O187" s="32">
        <f t="shared" si="56"/>
        <v>1</v>
      </c>
      <c r="P187" s="32" t="str">
        <f t="shared" ca="1" si="57"/>
        <v>Y</v>
      </c>
      <c r="Q187" s="34" t="s">
        <v>95</v>
      </c>
      <c r="R187" s="35">
        <f t="shared" si="58"/>
        <v>0</v>
      </c>
      <c r="S187" s="36">
        <f t="shared" si="59"/>
        <v>136.136</v>
      </c>
      <c r="T187" s="36">
        <f t="shared" si="60"/>
        <v>136.136</v>
      </c>
      <c r="U187" s="35">
        <f t="shared" si="61"/>
        <v>0</v>
      </c>
      <c r="V187" s="35">
        <f t="shared" si="62"/>
        <v>136.136</v>
      </c>
      <c r="W187" s="29">
        <v>136</v>
      </c>
      <c r="X187" s="27"/>
      <c r="Y187" s="27"/>
      <c r="Z187" s="27"/>
      <c r="AA187" s="27"/>
      <c r="AB187" s="27"/>
      <c r="AH187" s="2"/>
      <c r="AI187" s="2"/>
      <c r="AL187" s="40"/>
      <c r="AM187" s="40"/>
      <c r="AN187" s="40"/>
      <c r="AO187" s="59"/>
      <c r="AP187" s="59"/>
      <c r="AQ187" s="59"/>
      <c r="AR187" s="52"/>
      <c r="AT187" s="1"/>
    </row>
    <row r="188" spans="1:46" s="26" customFormat="1" ht="15" x14ac:dyDescent="0.25">
      <c r="A188" s="62">
        <v>24</v>
      </c>
      <c r="B188" s="1">
        <v>24</v>
      </c>
      <c r="C188" s="62" t="s">
        <v>381</v>
      </c>
      <c r="D188" s="29" t="s">
        <v>134</v>
      </c>
      <c r="E188" s="29">
        <v>129</v>
      </c>
      <c r="F188" s="27"/>
      <c r="G188" s="27"/>
      <c r="H188" s="27"/>
      <c r="I188" s="27"/>
      <c r="J188" s="27"/>
      <c r="K188" s="32">
        <f t="shared" si="54"/>
        <v>129</v>
      </c>
      <c r="L188" s="32" t="s">
        <v>719</v>
      </c>
      <c r="M188" s="32"/>
      <c r="N188" s="33">
        <f t="shared" si="55"/>
        <v>129.01820000000001</v>
      </c>
      <c r="O188" s="32">
        <f t="shared" si="56"/>
        <v>1</v>
      </c>
      <c r="P188" s="32" t="str">
        <f t="shared" ca="1" si="57"/>
        <v>Y</v>
      </c>
      <c r="Q188" s="34" t="s">
        <v>95</v>
      </c>
      <c r="R188" s="35">
        <f t="shared" si="58"/>
        <v>0</v>
      </c>
      <c r="S188" s="36">
        <f t="shared" si="59"/>
        <v>129.12899999999999</v>
      </c>
      <c r="T188" s="36">
        <f t="shared" si="60"/>
        <v>129.12899999999999</v>
      </c>
      <c r="U188" s="35">
        <f t="shared" si="61"/>
        <v>0</v>
      </c>
      <c r="V188" s="35">
        <f t="shared" si="62"/>
        <v>129.12899999999999</v>
      </c>
      <c r="W188" s="29">
        <v>129</v>
      </c>
      <c r="X188" s="27"/>
      <c r="Y188" s="27"/>
      <c r="Z188" s="27"/>
      <c r="AA188" s="27"/>
      <c r="AB188" s="27"/>
      <c r="AH188" s="2"/>
      <c r="AI188" s="2"/>
      <c r="AL188" s="40"/>
      <c r="AM188" s="40"/>
      <c r="AN188" s="40"/>
      <c r="AO188" s="59"/>
      <c r="AP188" s="59"/>
      <c r="AQ188" s="59"/>
      <c r="AR188" s="52"/>
      <c r="AT188" s="1"/>
    </row>
    <row r="189" spans="1:46" ht="3" customHeight="1" x14ac:dyDescent="0.25">
      <c r="A189" s="61"/>
      <c r="B189" s="61"/>
      <c r="C189" s="61"/>
      <c r="D189" s="27"/>
      <c r="E189" s="27"/>
      <c r="F189" s="27"/>
      <c r="G189" s="27"/>
      <c r="H189" s="27"/>
      <c r="I189" s="27"/>
      <c r="J189" s="27"/>
      <c r="K189" s="32"/>
      <c r="L189" s="27"/>
      <c r="M189" s="27"/>
      <c r="N189" s="32"/>
      <c r="O189" s="27"/>
      <c r="P189" s="27"/>
      <c r="R189" s="63"/>
      <c r="S189" s="63"/>
      <c r="T189" s="63"/>
      <c r="U189" s="63"/>
      <c r="V189" s="35"/>
      <c r="W189" s="27"/>
      <c r="X189" s="27"/>
      <c r="Y189" s="27"/>
      <c r="Z189" s="27"/>
      <c r="AA189" s="27"/>
      <c r="AB189" s="27"/>
      <c r="AJ189" s="26"/>
      <c r="AK189" s="26"/>
      <c r="AL189" s="40"/>
      <c r="AM189" s="40"/>
      <c r="AN189" s="40"/>
      <c r="AO189" s="40"/>
      <c r="AP189" s="40"/>
      <c r="AQ189" s="40"/>
      <c r="AR189" s="30"/>
      <c r="AS189" s="26"/>
      <c r="AT189" s="1"/>
    </row>
    <row r="190" spans="1:46" ht="15" x14ac:dyDescent="0.25">
      <c r="A190" s="62"/>
      <c r="B190" s="1"/>
      <c r="C190" s="62"/>
      <c r="D190" s="29"/>
      <c r="E190" s="29"/>
      <c r="F190" s="27"/>
      <c r="G190" s="27"/>
      <c r="H190" s="27"/>
      <c r="I190" s="27"/>
      <c r="J190" s="27"/>
      <c r="K190" s="32"/>
      <c r="L190" s="27"/>
      <c r="M190" s="27"/>
      <c r="N190" s="32"/>
      <c r="O190" s="27"/>
      <c r="P190" s="27"/>
      <c r="R190" s="63"/>
      <c r="S190" s="63"/>
      <c r="T190" s="63"/>
      <c r="U190" s="63"/>
      <c r="V190" s="35"/>
      <c r="W190" s="27"/>
      <c r="X190" s="27"/>
      <c r="Y190" s="27"/>
      <c r="Z190" s="27"/>
      <c r="AA190" s="27"/>
      <c r="AB190" s="27"/>
      <c r="AJ190" s="26"/>
      <c r="AK190" s="26"/>
      <c r="AL190" s="40"/>
      <c r="AM190" s="40"/>
      <c r="AN190" s="40"/>
      <c r="AO190" s="40"/>
      <c r="AP190" s="40"/>
      <c r="AQ190" s="40"/>
      <c r="AR190" s="30"/>
      <c r="AS190" s="26"/>
      <c r="AT190" s="1"/>
    </row>
    <row r="191" spans="1:46" ht="15" x14ac:dyDescent="0.25">
      <c r="A191" s="62"/>
      <c r="B191" s="1"/>
      <c r="C191" s="61" t="s">
        <v>151</v>
      </c>
      <c r="D191" s="29"/>
      <c r="E191" s="29"/>
      <c r="F191" s="27"/>
      <c r="G191" s="27"/>
      <c r="H191" s="27"/>
      <c r="I191" s="27"/>
      <c r="J191" s="27"/>
      <c r="K191" s="32"/>
      <c r="L191" s="27"/>
      <c r="M191" s="27"/>
      <c r="N191" s="32"/>
      <c r="O191" s="27"/>
      <c r="P191" s="32"/>
      <c r="Q191" s="54" t="str">
        <f>C191</f>
        <v>M65</v>
      </c>
      <c r="R191" s="63"/>
      <c r="S191" s="63"/>
      <c r="T191" s="63"/>
      <c r="U191" s="63"/>
      <c r="V191" s="35"/>
      <c r="W191" s="29"/>
      <c r="X191" s="27"/>
      <c r="Y191" s="27"/>
      <c r="Z191" s="27"/>
      <c r="AA191" s="27"/>
      <c r="AB191" s="27"/>
      <c r="AD191" s="37"/>
      <c r="AE191" s="37"/>
      <c r="AF191" s="37"/>
      <c r="AG191" s="37"/>
      <c r="AJ191" s="26"/>
      <c r="AK191" s="26"/>
      <c r="AL191" s="40"/>
      <c r="AM191" s="40"/>
      <c r="AN191" s="40"/>
      <c r="AO191" s="38">
        <v>861</v>
      </c>
      <c r="AP191" s="38">
        <v>821</v>
      </c>
      <c r="AQ191" s="38">
        <v>696</v>
      </c>
      <c r="AR191" s="30"/>
      <c r="AS191" s="26"/>
      <c r="AT191" s="1"/>
    </row>
    <row r="192" spans="1:46" ht="15" x14ac:dyDescent="0.25">
      <c r="A192" s="62">
        <v>1</v>
      </c>
      <c r="B192" s="1">
        <v>1</v>
      </c>
      <c r="C192" s="62" t="s">
        <v>150</v>
      </c>
      <c r="D192" s="29" t="s">
        <v>146</v>
      </c>
      <c r="E192" s="29">
        <v>243</v>
      </c>
      <c r="F192" s="27"/>
      <c r="G192" s="27"/>
      <c r="H192" s="27"/>
      <c r="I192" s="27"/>
      <c r="J192" s="27"/>
      <c r="K192" s="32">
        <f t="shared" ref="K192:K214" si="63">IFERROR(LARGE(E192:J192,1),0)+IF($D$5&gt;=2,IFERROR(LARGE(E192:J192,2),0),0)+IF($D$5&gt;=3,IFERROR(LARGE(E192:J192,3),0),0)+IF($D$5&gt;=4,IFERROR(LARGE(E192:J192,4),0),0)+IF($D$5&gt;=5,IFERROR(LARGE(E192:J192,5),0),0)+IF($D$5&gt;=6,IFERROR(LARGE(E192:J192,6),0),0)</f>
        <v>243</v>
      </c>
      <c r="L192" s="32" t="s">
        <v>719</v>
      </c>
      <c r="M192" s="32" t="s">
        <v>530</v>
      </c>
      <c r="N192" s="33">
        <f t="shared" ref="N192:N214" si="64">K192+(ROW(K192)-ROW(K$6))/10000</f>
        <v>243.01859999999999</v>
      </c>
      <c r="O192" s="32">
        <f t="shared" ref="O192:O214" si="65">COUNT(E192:J192)</f>
        <v>1</v>
      </c>
      <c r="P192" s="32" t="str">
        <f t="shared" ref="P192:P214" ca="1" si="66">IF(AND(O192=1,OFFSET(D192,0,P$3)&gt;0),"Y",0)</f>
        <v>Y</v>
      </c>
      <c r="Q192" s="34" t="s">
        <v>151</v>
      </c>
      <c r="R192" s="35">
        <f t="shared" ref="R192:R214" si="67">1-(Q192=Q191)</f>
        <v>0</v>
      </c>
      <c r="S192" s="36">
        <f t="shared" ref="S192:S214" si="68">IFERROR(LARGE(E192:J192,1),0)*1.001+IF($D$5&gt;=2,IFERROR(LARGE(E192:J192,2),0),0)*1.0001+IF($D$5&gt;=3,IFERROR(LARGE(E192:J192,3),0),0)*1.00001+IF($D$5&gt;=4,IFERROR(LARGE(E192:J192,4),0),0)*1.000001+IF($D$5&gt;=5,IFERROR(LARGE(E192:J192,5),0),0)*1.0000001+IF($D$5&gt;=6,IFERROR(LARGE(E192:J192,6),0),0)*1.00000001</f>
        <v>243.24299999999997</v>
      </c>
      <c r="T192" s="36">
        <f t="shared" ref="T192:T214" si="69">K192+W192/1000+IF($D$5&gt;=2,X192/10000,0)+IF($D$5&gt;=3,Y192/100000,0)+IF($D$5&gt;=4,Z192/1000000,0)+IF($D$5&gt;=5,AA192/10000000,0)+IF($D$5&gt;=6,AB192/100000000,0)</f>
        <v>243.24299999999999</v>
      </c>
      <c r="U192" s="35">
        <f t="shared" ref="U192:U214" si="70">1-(S192=T192)</f>
        <v>0</v>
      </c>
      <c r="V192" s="35">
        <f t="shared" ref="V192:V214" si="71">K192+W192/1000+X192/10000+Y192/100000+Z192/1000000+AA192/10000000+AB192/100000000</f>
        <v>243.24299999999999</v>
      </c>
      <c r="W192" s="29">
        <v>243</v>
      </c>
      <c r="X192" s="27"/>
      <c r="Y192" s="27"/>
      <c r="Z192" s="27"/>
      <c r="AA192" s="27"/>
      <c r="AB192" s="27"/>
      <c r="AD192" s="37"/>
      <c r="AE192" s="37"/>
      <c r="AF192" s="37"/>
      <c r="AG192" s="37"/>
      <c r="AJ192" s="26"/>
      <c r="AK192" s="26"/>
      <c r="AL192" s="40"/>
      <c r="AM192" s="40"/>
      <c r="AN192" s="40"/>
      <c r="AO192" s="59"/>
      <c r="AP192" s="59"/>
      <c r="AQ192" s="59"/>
      <c r="AR192" s="30"/>
      <c r="AS192" s="26"/>
      <c r="AT192" s="1"/>
    </row>
    <row r="193" spans="1:46" ht="15" x14ac:dyDescent="0.25">
      <c r="A193" s="62">
        <v>2</v>
      </c>
      <c r="B193" s="1">
        <v>2</v>
      </c>
      <c r="C193" s="62" t="s">
        <v>221</v>
      </c>
      <c r="D193" s="29" t="s">
        <v>25</v>
      </c>
      <c r="E193" s="29">
        <v>209</v>
      </c>
      <c r="F193" s="27"/>
      <c r="G193" s="27"/>
      <c r="H193" s="27"/>
      <c r="I193" s="27"/>
      <c r="J193" s="27"/>
      <c r="K193" s="32">
        <f t="shared" si="63"/>
        <v>209</v>
      </c>
      <c r="L193" s="32" t="s">
        <v>719</v>
      </c>
      <c r="M193" s="32" t="s">
        <v>531</v>
      </c>
      <c r="N193" s="33">
        <f t="shared" si="64"/>
        <v>209.0187</v>
      </c>
      <c r="O193" s="32">
        <f t="shared" si="65"/>
        <v>1</v>
      </c>
      <c r="P193" s="32" t="str">
        <f t="shared" ca="1" si="66"/>
        <v>Y</v>
      </c>
      <c r="Q193" s="34" t="s">
        <v>151</v>
      </c>
      <c r="R193" s="35">
        <f t="shared" si="67"/>
        <v>0</v>
      </c>
      <c r="S193" s="36">
        <f t="shared" si="68"/>
        <v>209.20899999999997</v>
      </c>
      <c r="T193" s="36">
        <f t="shared" si="69"/>
        <v>209.209</v>
      </c>
      <c r="U193" s="35">
        <f t="shared" si="70"/>
        <v>0</v>
      </c>
      <c r="V193" s="35">
        <f t="shared" si="71"/>
        <v>209.209</v>
      </c>
      <c r="W193" s="29">
        <v>209</v>
      </c>
      <c r="X193" s="27"/>
      <c r="Y193" s="27"/>
      <c r="Z193" s="27"/>
      <c r="AA193" s="27"/>
      <c r="AB193" s="27"/>
      <c r="AD193" s="37"/>
      <c r="AE193" s="37"/>
      <c r="AF193" s="37"/>
      <c r="AG193" s="37"/>
      <c r="AJ193" s="26"/>
      <c r="AK193" s="26"/>
      <c r="AL193" s="40"/>
      <c r="AM193" s="40"/>
      <c r="AN193" s="40"/>
      <c r="AO193" s="59"/>
      <c r="AP193" s="59"/>
      <c r="AQ193" s="59"/>
      <c r="AR193" s="30"/>
      <c r="AS193" s="26"/>
      <c r="AT193" s="1"/>
    </row>
    <row r="194" spans="1:46" ht="15" x14ac:dyDescent="0.25">
      <c r="A194" s="62">
        <v>3</v>
      </c>
      <c r="B194" s="1">
        <v>3</v>
      </c>
      <c r="C194" s="62" t="s">
        <v>232</v>
      </c>
      <c r="D194" s="29" t="s">
        <v>167</v>
      </c>
      <c r="E194" s="29">
        <v>203</v>
      </c>
      <c r="F194" s="27"/>
      <c r="G194" s="27"/>
      <c r="H194" s="27"/>
      <c r="I194" s="27"/>
      <c r="J194" s="27"/>
      <c r="K194" s="32">
        <f t="shared" si="63"/>
        <v>203</v>
      </c>
      <c r="L194" s="32" t="s">
        <v>719</v>
      </c>
      <c r="M194" s="32" t="s">
        <v>532</v>
      </c>
      <c r="N194" s="33">
        <f t="shared" si="64"/>
        <v>203.0188</v>
      </c>
      <c r="O194" s="32">
        <f t="shared" si="65"/>
        <v>1</v>
      </c>
      <c r="P194" s="32" t="str">
        <f t="shared" ca="1" si="66"/>
        <v>Y</v>
      </c>
      <c r="Q194" s="34" t="s">
        <v>151</v>
      </c>
      <c r="R194" s="35">
        <f t="shared" si="67"/>
        <v>0</v>
      </c>
      <c r="S194" s="36">
        <f t="shared" si="68"/>
        <v>203.20299999999997</v>
      </c>
      <c r="T194" s="36">
        <f t="shared" si="69"/>
        <v>203.203</v>
      </c>
      <c r="U194" s="35">
        <f t="shared" si="70"/>
        <v>0</v>
      </c>
      <c r="V194" s="35">
        <f t="shared" si="71"/>
        <v>203.203</v>
      </c>
      <c r="W194" s="29">
        <v>203</v>
      </c>
      <c r="X194" s="27"/>
      <c r="Y194" s="27"/>
      <c r="Z194" s="27"/>
      <c r="AA194" s="27"/>
      <c r="AB194" s="27"/>
      <c r="AD194" s="37"/>
      <c r="AE194" s="37"/>
      <c r="AF194" s="37"/>
      <c r="AG194" s="37"/>
      <c r="AJ194" s="26"/>
      <c r="AK194" s="26"/>
      <c r="AL194" s="40"/>
      <c r="AM194" s="40"/>
      <c r="AN194" s="40"/>
      <c r="AO194" s="59"/>
      <c r="AP194" s="59"/>
      <c r="AQ194" s="59"/>
      <c r="AR194" s="30"/>
      <c r="AS194" s="26"/>
      <c r="AT194" s="1"/>
    </row>
    <row r="195" spans="1:46" ht="15" x14ac:dyDescent="0.25">
      <c r="A195" s="62">
        <v>4</v>
      </c>
      <c r="B195" s="1">
        <v>4</v>
      </c>
      <c r="C195" s="62" t="s">
        <v>249</v>
      </c>
      <c r="D195" s="29" t="s">
        <v>44</v>
      </c>
      <c r="E195" s="29">
        <v>193</v>
      </c>
      <c r="F195" s="27"/>
      <c r="G195" s="27"/>
      <c r="H195" s="27"/>
      <c r="I195" s="27"/>
      <c r="J195" s="27"/>
      <c r="K195" s="32">
        <f t="shared" si="63"/>
        <v>193</v>
      </c>
      <c r="L195" s="32" t="s">
        <v>719</v>
      </c>
      <c r="M195" s="32"/>
      <c r="N195" s="33">
        <f t="shared" si="64"/>
        <v>193.0189</v>
      </c>
      <c r="O195" s="32">
        <f t="shared" si="65"/>
        <v>1</v>
      </c>
      <c r="P195" s="32" t="str">
        <f t="shared" ca="1" si="66"/>
        <v>Y</v>
      </c>
      <c r="Q195" s="34" t="s">
        <v>151</v>
      </c>
      <c r="R195" s="35">
        <f t="shared" si="67"/>
        <v>0</v>
      </c>
      <c r="S195" s="36">
        <f t="shared" si="68"/>
        <v>193.19299999999998</v>
      </c>
      <c r="T195" s="36">
        <f t="shared" si="69"/>
        <v>193.19300000000001</v>
      </c>
      <c r="U195" s="35">
        <f t="shared" si="70"/>
        <v>0</v>
      </c>
      <c r="V195" s="35">
        <f t="shared" si="71"/>
        <v>193.19300000000001</v>
      </c>
      <c r="W195" s="29">
        <v>193</v>
      </c>
      <c r="X195" s="27"/>
      <c r="Y195" s="27"/>
      <c r="Z195" s="27"/>
      <c r="AA195" s="27"/>
      <c r="AB195" s="27"/>
      <c r="AD195" s="37"/>
      <c r="AE195" s="37"/>
      <c r="AF195" s="37"/>
      <c r="AG195" s="37"/>
      <c r="AJ195" s="26"/>
      <c r="AK195" s="26"/>
      <c r="AL195" s="40"/>
      <c r="AM195" s="40"/>
      <c r="AN195" s="40"/>
      <c r="AO195" s="59"/>
      <c r="AP195" s="59"/>
      <c r="AQ195" s="59"/>
      <c r="AR195" s="30"/>
      <c r="AS195" s="26"/>
      <c r="AT195" s="1"/>
    </row>
    <row r="196" spans="1:46" ht="15" x14ac:dyDescent="0.25">
      <c r="A196" s="62">
        <v>5</v>
      </c>
      <c r="B196" s="1">
        <v>5</v>
      </c>
      <c r="C196" s="62" t="s">
        <v>270</v>
      </c>
      <c r="D196" s="29" t="s">
        <v>50</v>
      </c>
      <c r="E196" s="29">
        <v>185</v>
      </c>
      <c r="F196" s="27"/>
      <c r="G196" s="27"/>
      <c r="H196" s="27"/>
      <c r="I196" s="27"/>
      <c r="J196" s="27"/>
      <c r="K196" s="32">
        <f t="shared" si="63"/>
        <v>185</v>
      </c>
      <c r="L196" s="32" t="s">
        <v>719</v>
      </c>
      <c r="M196" s="32"/>
      <c r="N196" s="33">
        <f t="shared" si="64"/>
        <v>185.01900000000001</v>
      </c>
      <c r="O196" s="32">
        <f t="shared" si="65"/>
        <v>1</v>
      </c>
      <c r="P196" s="32" t="str">
        <f t="shared" ca="1" si="66"/>
        <v>Y</v>
      </c>
      <c r="Q196" s="34" t="s">
        <v>151</v>
      </c>
      <c r="R196" s="35">
        <f t="shared" si="67"/>
        <v>0</v>
      </c>
      <c r="S196" s="36">
        <f t="shared" si="68"/>
        <v>185.18499999999997</v>
      </c>
      <c r="T196" s="36">
        <f t="shared" si="69"/>
        <v>185.185</v>
      </c>
      <c r="U196" s="35">
        <f t="shared" si="70"/>
        <v>0</v>
      </c>
      <c r="V196" s="35">
        <f t="shared" si="71"/>
        <v>185.185</v>
      </c>
      <c r="W196" s="29">
        <v>185</v>
      </c>
      <c r="X196" s="27"/>
      <c r="Y196" s="27"/>
      <c r="Z196" s="27"/>
      <c r="AA196" s="27"/>
      <c r="AB196" s="27"/>
      <c r="AD196" s="37"/>
      <c r="AE196" s="37"/>
      <c r="AF196" s="37"/>
      <c r="AG196" s="37"/>
      <c r="AJ196" s="26"/>
      <c r="AK196" s="26"/>
      <c r="AL196" s="40"/>
      <c r="AM196" s="40"/>
      <c r="AN196" s="40"/>
      <c r="AO196" s="59"/>
      <c r="AP196" s="59"/>
      <c r="AQ196" s="59"/>
      <c r="AR196" s="30"/>
      <c r="AS196" s="26"/>
      <c r="AT196" s="1"/>
    </row>
    <row r="197" spans="1:46" ht="15" x14ac:dyDescent="0.25">
      <c r="A197" s="62">
        <v>6</v>
      </c>
      <c r="B197" s="1">
        <v>6</v>
      </c>
      <c r="C197" s="62" t="s">
        <v>272</v>
      </c>
      <c r="D197" s="29" t="s">
        <v>74</v>
      </c>
      <c r="E197" s="29">
        <v>183</v>
      </c>
      <c r="F197" s="27"/>
      <c r="G197" s="27"/>
      <c r="H197" s="27"/>
      <c r="I197" s="27"/>
      <c r="J197" s="27"/>
      <c r="K197" s="32">
        <f t="shared" si="63"/>
        <v>183</v>
      </c>
      <c r="L197" s="32" t="s">
        <v>719</v>
      </c>
      <c r="M197" s="32"/>
      <c r="N197" s="33">
        <f t="shared" si="64"/>
        <v>183.01910000000001</v>
      </c>
      <c r="O197" s="32">
        <f t="shared" si="65"/>
        <v>1</v>
      </c>
      <c r="P197" s="32" t="str">
        <f t="shared" ca="1" si="66"/>
        <v>Y</v>
      </c>
      <c r="Q197" s="34" t="s">
        <v>151</v>
      </c>
      <c r="R197" s="35">
        <f t="shared" si="67"/>
        <v>0</v>
      </c>
      <c r="S197" s="36">
        <f t="shared" si="68"/>
        <v>183.18299999999999</v>
      </c>
      <c r="T197" s="36">
        <f t="shared" si="69"/>
        <v>183.18299999999999</v>
      </c>
      <c r="U197" s="35">
        <f t="shared" si="70"/>
        <v>0</v>
      </c>
      <c r="V197" s="35">
        <f t="shared" si="71"/>
        <v>183.18299999999999</v>
      </c>
      <c r="W197" s="29">
        <v>183</v>
      </c>
      <c r="X197" s="27"/>
      <c r="Y197" s="27"/>
      <c r="Z197" s="27"/>
      <c r="AA197" s="27"/>
      <c r="AB197" s="27"/>
      <c r="AD197" s="37"/>
      <c r="AE197" s="37"/>
      <c r="AF197" s="37"/>
      <c r="AG197" s="37"/>
      <c r="AJ197" s="26"/>
      <c r="AK197" s="26"/>
      <c r="AL197" s="40"/>
      <c r="AM197" s="40"/>
      <c r="AN197" s="40"/>
      <c r="AO197" s="59"/>
      <c r="AP197" s="59"/>
      <c r="AQ197" s="59"/>
      <c r="AR197" s="30"/>
      <c r="AS197" s="26"/>
      <c r="AT197" s="1"/>
    </row>
    <row r="198" spans="1:46" ht="15" x14ac:dyDescent="0.25">
      <c r="A198" s="62">
        <v>7</v>
      </c>
      <c r="B198" s="1">
        <v>7</v>
      </c>
      <c r="C198" s="62" t="s">
        <v>295</v>
      </c>
      <c r="D198" s="29" t="s">
        <v>25</v>
      </c>
      <c r="E198" s="29">
        <v>170</v>
      </c>
      <c r="F198" s="27"/>
      <c r="G198" s="27"/>
      <c r="H198" s="27"/>
      <c r="I198" s="27"/>
      <c r="J198" s="27"/>
      <c r="K198" s="32">
        <f t="shared" si="63"/>
        <v>170</v>
      </c>
      <c r="L198" s="32" t="s">
        <v>719</v>
      </c>
      <c r="M198" s="32"/>
      <c r="N198" s="33">
        <f t="shared" si="64"/>
        <v>170.01920000000001</v>
      </c>
      <c r="O198" s="32">
        <f t="shared" si="65"/>
        <v>1</v>
      </c>
      <c r="P198" s="32" t="str">
        <f t="shared" ca="1" si="66"/>
        <v>Y</v>
      </c>
      <c r="Q198" s="34" t="s">
        <v>151</v>
      </c>
      <c r="R198" s="35">
        <f t="shared" si="67"/>
        <v>0</v>
      </c>
      <c r="S198" s="36">
        <f t="shared" si="68"/>
        <v>170.17</v>
      </c>
      <c r="T198" s="36">
        <f t="shared" si="69"/>
        <v>170.17</v>
      </c>
      <c r="U198" s="35">
        <f t="shared" si="70"/>
        <v>0</v>
      </c>
      <c r="V198" s="35">
        <f t="shared" si="71"/>
        <v>170.17</v>
      </c>
      <c r="W198" s="29">
        <v>170</v>
      </c>
      <c r="X198" s="27"/>
      <c r="Y198" s="27"/>
      <c r="Z198" s="27"/>
      <c r="AA198" s="27"/>
      <c r="AB198" s="27"/>
      <c r="AD198" s="37"/>
      <c r="AE198" s="37"/>
      <c r="AF198" s="37"/>
      <c r="AG198" s="37"/>
      <c r="AJ198" s="26"/>
      <c r="AK198" s="26"/>
      <c r="AL198" s="40"/>
      <c r="AM198" s="40"/>
      <c r="AN198" s="40"/>
      <c r="AO198" s="59"/>
      <c r="AP198" s="59"/>
      <c r="AQ198" s="59"/>
      <c r="AR198" s="30"/>
      <c r="AS198" s="26"/>
      <c r="AT198" s="1"/>
    </row>
    <row r="199" spans="1:46" ht="15" x14ac:dyDescent="0.25">
      <c r="A199" s="62">
        <v>8</v>
      </c>
      <c r="B199" s="1">
        <v>8</v>
      </c>
      <c r="C199" s="62" t="s">
        <v>297</v>
      </c>
      <c r="D199" s="29" t="s">
        <v>35</v>
      </c>
      <c r="E199" s="29">
        <v>168</v>
      </c>
      <c r="F199" s="27"/>
      <c r="G199" s="27"/>
      <c r="H199" s="27"/>
      <c r="I199" s="27"/>
      <c r="J199" s="27"/>
      <c r="K199" s="32">
        <f t="shared" si="63"/>
        <v>168</v>
      </c>
      <c r="L199" s="32" t="s">
        <v>719</v>
      </c>
      <c r="M199" s="32"/>
      <c r="N199" s="33">
        <f t="shared" si="64"/>
        <v>168.01929999999999</v>
      </c>
      <c r="O199" s="32">
        <f t="shared" si="65"/>
        <v>1</v>
      </c>
      <c r="P199" s="32" t="str">
        <f t="shared" ca="1" si="66"/>
        <v>Y</v>
      </c>
      <c r="Q199" s="34" t="s">
        <v>151</v>
      </c>
      <c r="R199" s="35">
        <f t="shared" si="67"/>
        <v>0</v>
      </c>
      <c r="S199" s="36">
        <f t="shared" si="68"/>
        <v>168.16799999999998</v>
      </c>
      <c r="T199" s="36">
        <f t="shared" si="69"/>
        <v>168.16800000000001</v>
      </c>
      <c r="U199" s="35">
        <f t="shared" si="70"/>
        <v>0</v>
      </c>
      <c r="V199" s="35">
        <f t="shared" si="71"/>
        <v>168.16800000000001</v>
      </c>
      <c r="W199" s="29">
        <v>168</v>
      </c>
      <c r="X199" s="27"/>
      <c r="Y199" s="27"/>
      <c r="Z199" s="27"/>
      <c r="AA199" s="27"/>
      <c r="AB199" s="27"/>
      <c r="AD199" s="37"/>
      <c r="AE199" s="37"/>
      <c r="AF199" s="37"/>
      <c r="AG199" s="37"/>
      <c r="AJ199" s="26"/>
      <c r="AK199" s="26"/>
      <c r="AL199" s="40"/>
      <c r="AM199" s="40"/>
      <c r="AN199" s="40"/>
      <c r="AO199" s="59"/>
      <c r="AP199" s="59"/>
      <c r="AQ199" s="59"/>
      <c r="AR199" s="30"/>
      <c r="AS199" s="26"/>
      <c r="AT199" s="1"/>
    </row>
    <row r="200" spans="1:46" ht="15" x14ac:dyDescent="0.25">
      <c r="A200" s="62">
        <v>9</v>
      </c>
      <c r="B200" s="1">
        <v>9</v>
      </c>
      <c r="C200" s="62" t="s">
        <v>306</v>
      </c>
      <c r="D200" s="29" t="s">
        <v>30</v>
      </c>
      <c r="E200" s="29">
        <v>165</v>
      </c>
      <c r="F200" s="27"/>
      <c r="G200" s="27"/>
      <c r="H200" s="27"/>
      <c r="I200" s="27"/>
      <c r="J200" s="27"/>
      <c r="K200" s="32">
        <f t="shared" si="63"/>
        <v>165</v>
      </c>
      <c r="L200" s="32" t="s">
        <v>719</v>
      </c>
      <c r="M200" s="32"/>
      <c r="N200" s="33">
        <f t="shared" si="64"/>
        <v>165.01939999999999</v>
      </c>
      <c r="O200" s="32">
        <f t="shared" si="65"/>
        <v>1</v>
      </c>
      <c r="P200" s="32" t="str">
        <f t="shared" ca="1" si="66"/>
        <v>Y</v>
      </c>
      <c r="Q200" s="34" t="s">
        <v>151</v>
      </c>
      <c r="R200" s="35">
        <f t="shared" si="67"/>
        <v>0</v>
      </c>
      <c r="S200" s="36">
        <f t="shared" si="68"/>
        <v>165.16499999999999</v>
      </c>
      <c r="T200" s="36">
        <f t="shared" si="69"/>
        <v>165.16499999999999</v>
      </c>
      <c r="U200" s="35">
        <f t="shared" si="70"/>
        <v>0</v>
      </c>
      <c r="V200" s="35">
        <f t="shared" si="71"/>
        <v>165.16499999999999</v>
      </c>
      <c r="W200" s="29">
        <v>165</v>
      </c>
      <c r="X200" s="27"/>
      <c r="Y200" s="27"/>
      <c r="Z200" s="27"/>
      <c r="AA200" s="27"/>
      <c r="AB200" s="27"/>
      <c r="AD200" s="37"/>
      <c r="AE200" s="37"/>
      <c r="AF200" s="37"/>
      <c r="AG200" s="37"/>
      <c r="AJ200" s="26"/>
      <c r="AK200" s="26"/>
      <c r="AL200" s="40"/>
      <c r="AM200" s="40"/>
      <c r="AN200" s="40"/>
      <c r="AO200" s="59"/>
      <c r="AP200" s="59"/>
      <c r="AQ200" s="59"/>
      <c r="AR200" s="30"/>
      <c r="AS200" s="26"/>
      <c r="AT200" s="1"/>
    </row>
    <row r="201" spans="1:46" ht="15" x14ac:dyDescent="0.25">
      <c r="A201" s="62">
        <v>10</v>
      </c>
      <c r="B201" s="1">
        <v>10</v>
      </c>
      <c r="C201" s="62" t="s">
        <v>311</v>
      </c>
      <c r="D201" s="29" t="s">
        <v>134</v>
      </c>
      <c r="E201" s="29">
        <v>160</v>
      </c>
      <c r="F201" s="27"/>
      <c r="G201" s="27"/>
      <c r="H201" s="27"/>
      <c r="I201" s="27"/>
      <c r="J201" s="27"/>
      <c r="K201" s="32">
        <f t="shared" si="63"/>
        <v>160</v>
      </c>
      <c r="L201" s="32" t="s">
        <v>719</v>
      </c>
      <c r="M201" s="32"/>
      <c r="N201" s="33">
        <f t="shared" si="64"/>
        <v>160.01949999999999</v>
      </c>
      <c r="O201" s="32">
        <f t="shared" si="65"/>
        <v>1</v>
      </c>
      <c r="P201" s="32" t="str">
        <f t="shared" ca="1" si="66"/>
        <v>Y</v>
      </c>
      <c r="Q201" s="34" t="s">
        <v>151</v>
      </c>
      <c r="R201" s="35">
        <f t="shared" si="67"/>
        <v>0</v>
      </c>
      <c r="S201" s="36">
        <f t="shared" si="68"/>
        <v>160.15999999999997</v>
      </c>
      <c r="T201" s="36">
        <f t="shared" si="69"/>
        <v>160.16</v>
      </c>
      <c r="U201" s="35">
        <f t="shared" si="70"/>
        <v>0</v>
      </c>
      <c r="V201" s="35">
        <f t="shared" si="71"/>
        <v>160.16</v>
      </c>
      <c r="W201" s="29">
        <v>160</v>
      </c>
      <c r="X201" s="27"/>
      <c r="Y201" s="27"/>
      <c r="Z201" s="27"/>
      <c r="AA201" s="27"/>
      <c r="AB201" s="27"/>
      <c r="AD201" s="37"/>
      <c r="AE201" s="37"/>
      <c r="AF201" s="37"/>
      <c r="AG201" s="37"/>
      <c r="AJ201" s="26"/>
      <c r="AK201" s="26"/>
      <c r="AL201" s="40"/>
      <c r="AM201" s="40"/>
      <c r="AN201" s="40"/>
      <c r="AO201" s="59"/>
      <c r="AP201" s="59"/>
      <c r="AQ201" s="59"/>
      <c r="AR201" s="30"/>
      <c r="AS201" s="26"/>
      <c r="AT201" s="1"/>
    </row>
    <row r="202" spans="1:46" ht="15" x14ac:dyDescent="0.25">
      <c r="A202" s="62">
        <v>11</v>
      </c>
      <c r="B202" s="1">
        <v>11</v>
      </c>
      <c r="C202" s="62" t="s">
        <v>323</v>
      </c>
      <c r="D202" s="29" t="s">
        <v>146</v>
      </c>
      <c r="E202" s="29">
        <v>154</v>
      </c>
      <c r="F202" s="27"/>
      <c r="G202" s="27"/>
      <c r="H202" s="27"/>
      <c r="I202" s="27"/>
      <c r="J202" s="27"/>
      <c r="K202" s="32">
        <f t="shared" si="63"/>
        <v>154</v>
      </c>
      <c r="L202" s="32" t="s">
        <v>719</v>
      </c>
      <c r="M202" s="32"/>
      <c r="N202" s="33">
        <f t="shared" si="64"/>
        <v>154.0196</v>
      </c>
      <c r="O202" s="32">
        <f t="shared" si="65"/>
        <v>1</v>
      </c>
      <c r="P202" s="32" t="str">
        <f t="shared" ca="1" si="66"/>
        <v>Y</v>
      </c>
      <c r="Q202" s="34" t="s">
        <v>151</v>
      </c>
      <c r="R202" s="35">
        <f t="shared" si="67"/>
        <v>0</v>
      </c>
      <c r="S202" s="36">
        <f t="shared" si="68"/>
        <v>154.154</v>
      </c>
      <c r="T202" s="36">
        <f t="shared" si="69"/>
        <v>154.154</v>
      </c>
      <c r="U202" s="35">
        <f t="shared" si="70"/>
        <v>0</v>
      </c>
      <c r="V202" s="35">
        <f t="shared" si="71"/>
        <v>154.154</v>
      </c>
      <c r="W202" s="29">
        <v>154</v>
      </c>
      <c r="X202" s="27"/>
      <c r="Y202" s="27"/>
      <c r="Z202" s="27"/>
      <c r="AA202" s="27"/>
      <c r="AB202" s="27"/>
      <c r="AD202" s="37"/>
      <c r="AE202" s="37"/>
      <c r="AF202" s="37"/>
      <c r="AG202" s="37"/>
      <c r="AJ202" s="26"/>
      <c r="AK202" s="26"/>
      <c r="AL202" s="40"/>
      <c r="AM202" s="40"/>
      <c r="AN202" s="40"/>
      <c r="AO202" s="59"/>
      <c r="AP202" s="59"/>
      <c r="AQ202" s="59"/>
      <c r="AR202" s="30"/>
      <c r="AS202" s="26"/>
      <c r="AT202" s="1"/>
    </row>
    <row r="203" spans="1:46" ht="15" x14ac:dyDescent="0.25">
      <c r="A203" s="62">
        <v>12</v>
      </c>
      <c r="B203" s="1">
        <v>12</v>
      </c>
      <c r="C203" s="62" t="s">
        <v>339</v>
      </c>
      <c r="D203" s="29" t="s">
        <v>137</v>
      </c>
      <c r="E203" s="29">
        <v>146</v>
      </c>
      <c r="F203" s="27"/>
      <c r="G203" s="27"/>
      <c r="H203" s="27"/>
      <c r="I203" s="27"/>
      <c r="J203" s="27"/>
      <c r="K203" s="32">
        <f t="shared" si="63"/>
        <v>146</v>
      </c>
      <c r="L203" s="32" t="s">
        <v>719</v>
      </c>
      <c r="M203" s="32"/>
      <c r="N203" s="33">
        <f t="shared" si="64"/>
        <v>146.0197</v>
      </c>
      <c r="O203" s="32">
        <f t="shared" si="65"/>
        <v>1</v>
      </c>
      <c r="P203" s="32" t="str">
        <f t="shared" ca="1" si="66"/>
        <v>Y</v>
      </c>
      <c r="Q203" s="34" t="s">
        <v>151</v>
      </c>
      <c r="R203" s="35">
        <f t="shared" si="67"/>
        <v>0</v>
      </c>
      <c r="S203" s="36">
        <f t="shared" si="68"/>
        <v>146.14599999999999</v>
      </c>
      <c r="T203" s="36">
        <f t="shared" si="69"/>
        <v>146.14599999999999</v>
      </c>
      <c r="U203" s="35">
        <f t="shared" si="70"/>
        <v>0</v>
      </c>
      <c r="V203" s="35">
        <f t="shared" si="71"/>
        <v>146.14599999999999</v>
      </c>
      <c r="W203" s="29">
        <v>146</v>
      </c>
      <c r="X203" s="27"/>
      <c r="Y203" s="27"/>
      <c r="Z203" s="27"/>
      <c r="AA203" s="27"/>
      <c r="AB203" s="27"/>
      <c r="AD203" s="37"/>
      <c r="AE203" s="37"/>
      <c r="AF203" s="37"/>
      <c r="AG203" s="37"/>
      <c r="AJ203" s="26"/>
      <c r="AK203" s="26"/>
      <c r="AL203" s="40"/>
      <c r="AM203" s="40"/>
      <c r="AN203" s="40"/>
      <c r="AO203" s="59"/>
      <c r="AP203" s="59"/>
      <c r="AQ203" s="59"/>
      <c r="AR203" s="30"/>
      <c r="AS203" s="26"/>
      <c r="AT203" s="1"/>
    </row>
    <row r="204" spans="1:46" ht="15" x14ac:dyDescent="0.25">
      <c r="A204" s="62">
        <v>13</v>
      </c>
      <c r="B204" s="1">
        <v>13</v>
      </c>
      <c r="C204" s="62" t="s">
        <v>344</v>
      </c>
      <c r="D204" s="29" t="s">
        <v>38</v>
      </c>
      <c r="E204" s="29">
        <v>142</v>
      </c>
      <c r="F204" s="27"/>
      <c r="G204" s="27"/>
      <c r="H204" s="27"/>
      <c r="I204" s="27"/>
      <c r="J204" s="27"/>
      <c r="K204" s="32">
        <f t="shared" si="63"/>
        <v>142</v>
      </c>
      <c r="L204" s="32" t="s">
        <v>719</v>
      </c>
      <c r="M204" s="32"/>
      <c r="N204" s="33">
        <f t="shared" si="64"/>
        <v>142.0198</v>
      </c>
      <c r="O204" s="32">
        <f t="shared" si="65"/>
        <v>1</v>
      </c>
      <c r="P204" s="32" t="str">
        <f t="shared" ca="1" si="66"/>
        <v>Y</v>
      </c>
      <c r="Q204" s="34" t="s">
        <v>151</v>
      </c>
      <c r="R204" s="35">
        <f t="shared" si="67"/>
        <v>0</v>
      </c>
      <c r="S204" s="36">
        <f t="shared" si="68"/>
        <v>142.142</v>
      </c>
      <c r="T204" s="36">
        <f t="shared" si="69"/>
        <v>142.142</v>
      </c>
      <c r="U204" s="35">
        <f t="shared" si="70"/>
        <v>0</v>
      </c>
      <c r="V204" s="35">
        <f t="shared" si="71"/>
        <v>142.142</v>
      </c>
      <c r="W204" s="29">
        <v>142</v>
      </c>
      <c r="X204" s="27"/>
      <c r="Y204" s="27"/>
      <c r="Z204" s="27"/>
      <c r="AA204" s="27"/>
      <c r="AB204" s="27"/>
      <c r="AD204" s="37"/>
      <c r="AE204" s="37"/>
      <c r="AF204" s="37"/>
      <c r="AG204" s="37"/>
      <c r="AJ204" s="26"/>
      <c r="AK204" s="26"/>
      <c r="AL204" s="40"/>
      <c r="AM204" s="40"/>
      <c r="AN204" s="40"/>
      <c r="AO204" s="59"/>
      <c r="AP204" s="59"/>
      <c r="AQ204" s="59"/>
      <c r="AR204" s="30"/>
      <c r="AS204" s="26"/>
      <c r="AT204" s="1"/>
    </row>
    <row r="205" spans="1:46" ht="15" x14ac:dyDescent="0.25">
      <c r="A205" s="62">
        <v>14</v>
      </c>
      <c r="B205" s="1">
        <v>14</v>
      </c>
      <c r="C205" s="62" t="s">
        <v>347</v>
      </c>
      <c r="D205" s="29" t="s">
        <v>146</v>
      </c>
      <c r="E205" s="29">
        <v>141</v>
      </c>
      <c r="F205" s="27"/>
      <c r="G205" s="27"/>
      <c r="H205" s="27"/>
      <c r="I205" s="27"/>
      <c r="J205" s="27"/>
      <c r="K205" s="32">
        <f t="shared" si="63"/>
        <v>141</v>
      </c>
      <c r="L205" s="32" t="s">
        <v>719</v>
      </c>
      <c r="M205" s="32"/>
      <c r="N205" s="33">
        <f t="shared" si="64"/>
        <v>141.01990000000001</v>
      </c>
      <c r="O205" s="32">
        <f t="shared" si="65"/>
        <v>1</v>
      </c>
      <c r="P205" s="32" t="str">
        <f t="shared" ca="1" si="66"/>
        <v>Y</v>
      </c>
      <c r="Q205" s="34" t="s">
        <v>151</v>
      </c>
      <c r="R205" s="35">
        <f t="shared" si="67"/>
        <v>0</v>
      </c>
      <c r="S205" s="36">
        <f t="shared" si="68"/>
        <v>141.14099999999999</v>
      </c>
      <c r="T205" s="36">
        <f t="shared" si="69"/>
        <v>141.14099999999999</v>
      </c>
      <c r="U205" s="35">
        <f t="shared" si="70"/>
        <v>0</v>
      </c>
      <c r="V205" s="35">
        <f t="shared" si="71"/>
        <v>141.14099999999999</v>
      </c>
      <c r="W205" s="29">
        <v>141</v>
      </c>
      <c r="X205" s="27"/>
      <c r="Y205" s="27"/>
      <c r="Z205" s="27"/>
      <c r="AA205" s="27"/>
      <c r="AB205" s="27"/>
      <c r="AD205" s="37"/>
      <c r="AE205" s="37"/>
      <c r="AF205" s="37"/>
      <c r="AG205" s="37"/>
      <c r="AJ205" s="26"/>
      <c r="AK205" s="26"/>
      <c r="AL205" s="40"/>
      <c r="AM205" s="40"/>
      <c r="AN205" s="40"/>
      <c r="AO205" s="59"/>
      <c r="AP205" s="59"/>
      <c r="AQ205" s="59"/>
      <c r="AR205" s="30"/>
      <c r="AS205" s="26"/>
      <c r="AT205" s="1"/>
    </row>
    <row r="206" spans="1:46" ht="15" x14ac:dyDescent="0.25">
      <c r="A206" s="62">
        <v>15</v>
      </c>
      <c r="B206" s="1">
        <v>15</v>
      </c>
      <c r="C206" s="62" t="s">
        <v>352</v>
      </c>
      <c r="D206" s="29" t="s">
        <v>87</v>
      </c>
      <c r="E206" s="29">
        <v>139</v>
      </c>
      <c r="F206" s="27"/>
      <c r="G206" s="27"/>
      <c r="H206" s="27"/>
      <c r="I206" s="27"/>
      <c r="J206" s="27"/>
      <c r="K206" s="32">
        <f t="shared" si="63"/>
        <v>139</v>
      </c>
      <c r="L206" s="32" t="s">
        <v>719</v>
      </c>
      <c r="M206" s="32"/>
      <c r="N206" s="33">
        <f t="shared" si="64"/>
        <v>139.02000000000001</v>
      </c>
      <c r="O206" s="32">
        <f t="shared" si="65"/>
        <v>1</v>
      </c>
      <c r="P206" s="32" t="str">
        <f t="shared" ca="1" si="66"/>
        <v>Y</v>
      </c>
      <c r="Q206" s="34" t="s">
        <v>151</v>
      </c>
      <c r="R206" s="35">
        <f t="shared" si="67"/>
        <v>0</v>
      </c>
      <c r="S206" s="36">
        <f t="shared" si="68"/>
        <v>139.13899999999998</v>
      </c>
      <c r="T206" s="36">
        <f t="shared" si="69"/>
        <v>139.13900000000001</v>
      </c>
      <c r="U206" s="35">
        <f t="shared" si="70"/>
        <v>0</v>
      </c>
      <c r="V206" s="35">
        <f t="shared" si="71"/>
        <v>139.13900000000001</v>
      </c>
      <c r="W206" s="29">
        <v>139</v>
      </c>
      <c r="X206" s="27"/>
      <c r="Y206" s="27"/>
      <c r="Z206" s="27"/>
      <c r="AA206" s="27"/>
      <c r="AB206" s="27"/>
      <c r="AD206" s="37"/>
      <c r="AE206" s="37"/>
      <c r="AF206" s="37"/>
      <c r="AG206" s="37"/>
      <c r="AJ206" s="26"/>
      <c r="AK206" s="26"/>
      <c r="AL206" s="40"/>
      <c r="AM206" s="40"/>
      <c r="AN206" s="40"/>
      <c r="AO206" s="59"/>
      <c r="AP206" s="59"/>
      <c r="AQ206" s="59"/>
      <c r="AR206" s="30"/>
      <c r="AS206" s="26"/>
      <c r="AT206" s="1"/>
    </row>
    <row r="207" spans="1:46" ht="15" x14ac:dyDescent="0.25">
      <c r="A207" s="62">
        <v>16</v>
      </c>
      <c r="B207" s="1">
        <v>16</v>
      </c>
      <c r="C207" s="62" t="s">
        <v>375</v>
      </c>
      <c r="D207" s="29" t="s">
        <v>87</v>
      </c>
      <c r="E207" s="29">
        <v>130</v>
      </c>
      <c r="F207" s="27"/>
      <c r="G207" s="27"/>
      <c r="H207" s="27"/>
      <c r="I207" s="27"/>
      <c r="J207" s="27"/>
      <c r="K207" s="32">
        <f t="shared" si="63"/>
        <v>130</v>
      </c>
      <c r="L207" s="32" t="s">
        <v>719</v>
      </c>
      <c r="M207" s="32"/>
      <c r="N207" s="33">
        <f t="shared" si="64"/>
        <v>130.02010000000001</v>
      </c>
      <c r="O207" s="32">
        <f t="shared" si="65"/>
        <v>1</v>
      </c>
      <c r="P207" s="32" t="str">
        <f t="shared" ca="1" si="66"/>
        <v>Y</v>
      </c>
      <c r="Q207" s="34" t="s">
        <v>151</v>
      </c>
      <c r="R207" s="35">
        <f t="shared" si="67"/>
        <v>0</v>
      </c>
      <c r="S207" s="36">
        <f t="shared" si="68"/>
        <v>130.13</v>
      </c>
      <c r="T207" s="36">
        <f t="shared" si="69"/>
        <v>130.13</v>
      </c>
      <c r="U207" s="35">
        <f t="shared" si="70"/>
        <v>0</v>
      </c>
      <c r="V207" s="35">
        <f t="shared" si="71"/>
        <v>130.13</v>
      </c>
      <c r="W207" s="29">
        <v>130</v>
      </c>
      <c r="X207" s="27"/>
      <c r="Y207" s="27"/>
      <c r="Z207" s="27"/>
      <c r="AA207" s="27"/>
      <c r="AB207" s="27"/>
      <c r="AD207" s="37"/>
      <c r="AE207" s="37"/>
      <c r="AF207" s="37"/>
      <c r="AG207" s="37"/>
      <c r="AJ207" s="26"/>
      <c r="AK207" s="26"/>
      <c r="AL207" s="40"/>
      <c r="AM207" s="40"/>
      <c r="AN207" s="40"/>
      <c r="AO207" s="59"/>
      <c r="AP207" s="59"/>
      <c r="AQ207" s="59"/>
      <c r="AR207" s="30"/>
      <c r="AS207" s="26"/>
      <c r="AT207" s="1"/>
    </row>
    <row r="208" spans="1:46" ht="15" x14ac:dyDescent="0.25">
      <c r="A208" s="62">
        <v>17</v>
      </c>
      <c r="B208" s="1">
        <v>17</v>
      </c>
      <c r="C208" s="62" t="s">
        <v>388</v>
      </c>
      <c r="D208" s="29" t="s">
        <v>146</v>
      </c>
      <c r="E208" s="29">
        <v>127</v>
      </c>
      <c r="F208" s="27"/>
      <c r="G208" s="27"/>
      <c r="H208" s="27"/>
      <c r="I208" s="27"/>
      <c r="J208" s="27"/>
      <c r="K208" s="32">
        <f t="shared" si="63"/>
        <v>127</v>
      </c>
      <c r="L208" s="32" t="s">
        <v>719</v>
      </c>
      <c r="M208" s="32"/>
      <c r="N208" s="33">
        <f t="shared" si="64"/>
        <v>127.0202</v>
      </c>
      <c r="O208" s="32">
        <f t="shared" si="65"/>
        <v>1</v>
      </c>
      <c r="P208" s="32" t="str">
        <f t="shared" ca="1" si="66"/>
        <v>Y</v>
      </c>
      <c r="Q208" s="34" t="s">
        <v>151</v>
      </c>
      <c r="R208" s="35">
        <f t="shared" si="67"/>
        <v>0</v>
      </c>
      <c r="S208" s="36">
        <f t="shared" si="68"/>
        <v>127.12699999999998</v>
      </c>
      <c r="T208" s="36">
        <f t="shared" si="69"/>
        <v>127.127</v>
      </c>
      <c r="U208" s="35">
        <f t="shared" si="70"/>
        <v>0</v>
      </c>
      <c r="V208" s="35">
        <f t="shared" si="71"/>
        <v>127.127</v>
      </c>
      <c r="W208" s="29">
        <v>127</v>
      </c>
      <c r="X208" s="27"/>
      <c r="Y208" s="27"/>
      <c r="Z208" s="27"/>
      <c r="AA208" s="27"/>
      <c r="AB208" s="27"/>
      <c r="AD208" s="37"/>
      <c r="AE208" s="37"/>
      <c r="AF208" s="37"/>
      <c r="AG208" s="37"/>
      <c r="AJ208" s="26"/>
      <c r="AK208" s="26"/>
      <c r="AL208" s="40"/>
      <c r="AM208" s="40"/>
      <c r="AN208" s="40"/>
      <c r="AO208" s="59"/>
      <c r="AP208" s="59"/>
      <c r="AQ208" s="59"/>
      <c r="AR208" s="30"/>
      <c r="AS208" s="26"/>
      <c r="AT208" s="1"/>
    </row>
    <row r="209" spans="1:46" ht="15" x14ac:dyDescent="0.25">
      <c r="A209" s="62">
        <v>18</v>
      </c>
      <c r="B209" s="1">
        <v>18</v>
      </c>
      <c r="C209" s="62" t="s">
        <v>401</v>
      </c>
      <c r="D209" s="29" t="s">
        <v>44</v>
      </c>
      <c r="E209" s="29">
        <v>126</v>
      </c>
      <c r="F209" s="27"/>
      <c r="G209" s="27"/>
      <c r="H209" s="27"/>
      <c r="I209" s="27"/>
      <c r="J209" s="27"/>
      <c r="K209" s="32">
        <f t="shared" si="63"/>
        <v>126</v>
      </c>
      <c r="L209" s="32" t="s">
        <v>719</v>
      </c>
      <c r="M209" s="32"/>
      <c r="N209" s="33">
        <f t="shared" si="64"/>
        <v>126.02030000000001</v>
      </c>
      <c r="O209" s="32">
        <f t="shared" si="65"/>
        <v>1</v>
      </c>
      <c r="P209" s="32" t="str">
        <f t="shared" ca="1" si="66"/>
        <v>Y</v>
      </c>
      <c r="Q209" s="34" t="s">
        <v>151</v>
      </c>
      <c r="R209" s="35">
        <f t="shared" si="67"/>
        <v>0</v>
      </c>
      <c r="S209" s="36">
        <f t="shared" si="68"/>
        <v>126.12599999999999</v>
      </c>
      <c r="T209" s="36">
        <f t="shared" si="69"/>
        <v>126.126</v>
      </c>
      <c r="U209" s="35">
        <f t="shared" si="70"/>
        <v>0</v>
      </c>
      <c r="V209" s="35">
        <f t="shared" si="71"/>
        <v>126.126</v>
      </c>
      <c r="W209" s="29">
        <v>126</v>
      </c>
      <c r="X209" s="27"/>
      <c r="Y209" s="27"/>
      <c r="Z209" s="27"/>
      <c r="AA209" s="27"/>
      <c r="AB209" s="27"/>
      <c r="AD209" s="37"/>
      <c r="AE209" s="37"/>
      <c r="AF209" s="37"/>
      <c r="AG209" s="37"/>
      <c r="AJ209" s="26"/>
      <c r="AK209" s="26"/>
      <c r="AL209" s="40"/>
      <c r="AM209" s="40"/>
      <c r="AN209" s="40"/>
      <c r="AO209" s="59"/>
      <c r="AP209" s="59"/>
      <c r="AQ209" s="59"/>
      <c r="AR209" s="30"/>
      <c r="AS209" s="26"/>
      <c r="AT209" s="1"/>
    </row>
    <row r="210" spans="1:46" ht="15" x14ac:dyDescent="0.25">
      <c r="A210" s="62">
        <v>19</v>
      </c>
      <c r="B210" s="1">
        <v>19</v>
      </c>
      <c r="C210" s="62" t="s">
        <v>405</v>
      </c>
      <c r="D210" s="29" t="s">
        <v>25</v>
      </c>
      <c r="E210" s="29">
        <v>125</v>
      </c>
      <c r="F210" s="27"/>
      <c r="G210" s="27"/>
      <c r="H210" s="27"/>
      <c r="I210" s="27"/>
      <c r="J210" s="27"/>
      <c r="K210" s="32">
        <f t="shared" si="63"/>
        <v>125</v>
      </c>
      <c r="L210" s="32" t="s">
        <v>719</v>
      </c>
      <c r="M210" s="32"/>
      <c r="N210" s="33">
        <f t="shared" si="64"/>
        <v>125.0204</v>
      </c>
      <c r="O210" s="32">
        <f t="shared" si="65"/>
        <v>1</v>
      </c>
      <c r="P210" s="32" t="str">
        <f t="shared" ca="1" si="66"/>
        <v>Y</v>
      </c>
      <c r="Q210" s="34" t="s">
        <v>151</v>
      </c>
      <c r="R210" s="35">
        <f t="shared" si="67"/>
        <v>0</v>
      </c>
      <c r="S210" s="36">
        <f t="shared" si="68"/>
        <v>125.12499999999999</v>
      </c>
      <c r="T210" s="36">
        <f t="shared" si="69"/>
        <v>125.125</v>
      </c>
      <c r="U210" s="35">
        <f t="shared" si="70"/>
        <v>0</v>
      </c>
      <c r="V210" s="35">
        <f t="shared" si="71"/>
        <v>125.125</v>
      </c>
      <c r="W210" s="29">
        <v>125</v>
      </c>
      <c r="X210" s="27"/>
      <c r="Y210" s="27"/>
      <c r="Z210" s="27"/>
      <c r="AA210" s="27"/>
      <c r="AB210" s="27"/>
      <c r="AD210" s="37"/>
      <c r="AE210" s="37"/>
      <c r="AF210" s="37"/>
      <c r="AG210" s="37"/>
      <c r="AJ210" s="26"/>
      <c r="AK210" s="26"/>
      <c r="AL210" s="40"/>
      <c r="AM210" s="40"/>
      <c r="AN210" s="40"/>
      <c r="AO210" s="59"/>
      <c r="AP210" s="59"/>
      <c r="AQ210" s="59"/>
      <c r="AR210" s="30"/>
      <c r="AS210" s="26"/>
      <c r="AT210" s="1"/>
    </row>
    <row r="211" spans="1:46" ht="15" x14ac:dyDescent="0.25">
      <c r="A211" s="62">
        <v>20</v>
      </c>
      <c r="B211" s="1">
        <v>20</v>
      </c>
      <c r="C211" s="62" t="s">
        <v>408</v>
      </c>
      <c r="D211" s="29" t="s">
        <v>87</v>
      </c>
      <c r="E211" s="29">
        <v>123</v>
      </c>
      <c r="F211" s="27"/>
      <c r="G211" s="27"/>
      <c r="H211" s="27"/>
      <c r="I211" s="27"/>
      <c r="J211" s="27"/>
      <c r="K211" s="32">
        <f t="shared" si="63"/>
        <v>123</v>
      </c>
      <c r="L211" s="32" t="s">
        <v>719</v>
      </c>
      <c r="M211" s="32"/>
      <c r="N211" s="33">
        <f t="shared" si="64"/>
        <v>123.0205</v>
      </c>
      <c r="O211" s="32">
        <f t="shared" si="65"/>
        <v>1</v>
      </c>
      <c r="P211" s="32" t="str">
        <f t="shared" ca="1" si="66"/>
        <v>Y</v>
      </c>
      <c r="Q211" s="34" t="s">
        <v>151</v>
      </c>
      <c r="R211" s="35">
        <f t="shared" si="67"/>
        <v>0</v>
      </c>
      <c r="S211" s="36">
        <f t="shared" si="68"/>
        <v>123.12299999999999</v>
      </c>
      <c r="T211" s="36">
        <f t="shared" si="69"/>
        <v>123.123</v>
      </c>
      <c r="U211" s="35">
        <f t="shared" si="70"/>
        <v>0</v>
      </c>
      <c r="V211" s="35">
        <f t="shared" si="71"/>
        <v>123.123</v>
      </c>
      <c r="W211" s="29">
        <v>123</v>
      </c>
      <c r="X211" s="27"/>
      <c r="Y211" s="27"/>
      <c r="Z211" s="27"/>
      <c r="AA211" s="27"/>
      <c r="AB211" s="27"/>
      <c r="AD211" s="37"/>
      <c r="AE211" s="37"/>
      <c r="AF211" s="37"/>
      <c r="AG211" s="37"/>
      <c r="AJ211" s="26"/>
      <c r="AK211" s="26"/>
      <c r="AL211" s="40"/>
      <c r="AM211" s="40"/>
      <c r="AN211" s="40"/>
      <c r="AO211" s="59"/>
      <c r="AP211" s="59"/>
      <c r="AQ211" s="59"/>
      <c r="AR211" s="30"/>
      <c r="AS211" s="26"/>
      <c r="AT211" s="1"/>
    </row>
    <row r="212" spans="1:46" ht="15" x14ac:dyDescent="0.25">
      <c r="A212" s="62">
        <v>21</v>
      </c>
      <c r="B212" s="1">
        <v>21</v>
      </c>
      <c r="C212" s="62" t="s">
        <v>413</v>
      </c>
      <c r="D212" s="29" t="s">
        <v>35</v>
      </c>
      <c r="E212" s="29">
        <v>121</v>
      </c>
      <c r="F212" s="27"/>
      <c r="G212" s="27"/>
      <c r="H212" s="27"/>
      <c r="I212" s="27"/>
      <c r="J212" s="27"/>
      <c r="K212" s="32">
        <f t="shared" si="63"/>
        <v>121</v>
      </c>
      <c r="L212" s="32" t="s">
        <v>719</v>
      </c>
      <c r="M212" s="32"/>
      <c r="N212" s="33">
        <f t="shared" si="64"/>
        <v>121.0206</v>
      </c>
      <c r="O212" s="32">
        <f t="shared" si="65"/>
        <v>1</v>
      </c>
      <c r="P212" s="32" t="str">
        <f t="shared" ca="1" si="66"/>
        <v>Y</v>
      </c>
      <c r="Q212" s="34" t="s">
        <v>151</v>
      </c>
      <c r="R212" s="35">
        <f t="shared" si="67"/>
        <v>0</v>
      </c>
      <c r="S212" s="36">
        <f t="shared" si="68"/>
        <v>121.12099999999998</v>
      </c>
      <c r="T212" s="36">
        <f t="shared" si="69"/>
        <v>121.121</v>
      </c>
      <c r="U212" s="35">
        <f t="shared" si="70"/>
        <v>0</v>
      </c>
      <c r="V212" s="35">
        <f t="shared" si="71"/>
        <v>121.121</v>
      </c>
      <c r="W212" s="29">
        <v>121</v>
      </c>
      <c r="X212" s="27"/>
      <c r="Y212" s="27"/>
      <c r="Z212" s="27"/>
      <c r="AA212" s="27"/>
      <c r="AB212" s="27"/>
      <c r="AD212" s="37"/>
      <c r="AE212" s="37"/>
      <c r="AF212" s="37"/>
      <c r="AG212" s="37"/>
      <c r="AJ212" s="26"/>
      <c r="AK212" s="26"/>
      <c r="AL212" s="40"/>
      <c r="AM212" s="40"/>
      <c r="AN212" s="40"/>
      <c r="AO212" s="59"/>
      <c r="AP212" s="59"/>
      <c r="AQ212" s="59"/>
      <c r="AR212" s="30"/>
      <c r="AS212" s="26"/>
      <c r="AT212" s="1"/>
    </row>
    <row r="213" spans="1:46" ht="15" x14ac:dyDescent="0.25">
      <c r="A213" s="62">
        <v>22</v>
      </c>
      <c r="B213" s="1">
        <v>22</v>
      </c>
      <c r="C213" s="62" t="s">
        <v>423</v>
      </c>
      <c r="D213" s="29" t="s">
        <v>35</v>
      </c>
      <c r="E213" s="29">
        <v>117</v>
      </c>
      <c r="F213" s="27"/>
      <c r="G213" s="27"/>
      <c r="H213" s="27"/>
      <c r="I213" s="27"/>
      <c r="J213" s="27"/>
      <c r="K213" s="32">
        <f t="shared" si="63"/>
        <v>117</v>
      </c>
      <c r="L213" s="32" t="s">
        <v>719</v>
      </c>
      <c r="M213" s="32"/>
      <c r="N213" s="33">
        <f t="shared" si="64"/>
        <v>117.02070000000001</v>
      </c>
      <c r="O213" s="32">
        <f t="shared" si="65"/>
        <v>1</v>
      </c>
      <c r="P213" s="32" t="str">
        <f t="shared" ca="1" si="66"/>
        <v>Y</v>
      </c>
      <c r="Q213" s="34" t="s">
        <v>151</v>
      </c>
      <c r="R213" s="35">
        <f t="shared" si="67"/>
        <v>0</v>
      </c>
      <c r="S213" s="36">
        <f t="shared" si="68"/>
        <v>117.11699999999999</v>
      </c>
      <c r="T213" s="36">
        <f t="shared" si="69"/>
        <v>117.117</v>
      </c>
      <c r="U213" s="35">
        <f t="shared" si="70"/>
        <v>0</v>
      </c>
      <c r="V213" s="35">
        <f t="shared" si="71"/>
        <v>117.117</v>
      </c>
      <c r="W213" s="29">
        <v>117</v>
      </c>
      <c r="X213" s="27"/>
      <c r="Y213" s="27"/>
      <c r="Z213" s="27"/>
      <c r="AA213" s="27"/>
      <c r="AB213" s="27"/>
      <c r="AD213" s="37"/>
      <c r="AE213" s="37"/>
      <c r="AF213" s="37"/>
      <c r="AG213" s="37"/>
      <c r="AJ213" s="26"/>
      <c r="AK213" s="26"/>
      <c r="AL213" s="40"/>
      <c r="AM213" s="40"/>
      <c r="AN213" s="40"/>
      <c r="AO213" s="59"/>
      <c r="AP213" s="59"/>
      <c r="AQ213" s="59"/>
      <c r="AR213" s="30"/>
      <c r="AS213" s="26"/>
      <c r="AT213" s="1"/>
    </row>
    <row r="214" spans="1:46" ht="15" x14ac:dyDescent="0.25">
      <c r="A214" s="62">
        <v>23</v>
      </c>
      <c r="B214" s="1">
        <v>23</v>
      </c>
      <c r="C214" s="62" t="s">
        <v>449</v>
      </c>
      <c r="D214" s="29" t="s">
        <v>146</v>
      </c>
      <c r="E214" s="29">
        <v>110</v>
      </c>
      <c r="F214" s="27"/>
      <c r="G214" s="27"/>
      <c r="H214" s="27"/>
      <c r="I214" s="27"/>
      <c r="J214" s="27"/>
      <c r="K214" s="32">
        <f t="shared" si="63"/>
        <v>110</v>
      </c>
      <c r="L214" s="32" t="s">
        <v>719</v>
      </c>
      <c r="M214" s="32"/>
      <c r="N214" s="33">
        <f t="shared" si="64"/>
        <v>110.02079999999999</v>
      </c>
      <c r="O214" s="32">
        <f t="shared" si="65"/>
        <v>1</v>
      </c>
      <c r="P214" s="32" t="str">
        <f t="shared" ca="1" si="66"/>
        <v>Y</v>
      </c>
      <c r="Q214" s="34" t="s">
        <v>151</v>
      </c>
      <c r="R214" s="35">
        <f t="shared" si="67"/>
        <v>0</v>
      </c>
      <c r="S214" s="36">
        <f t="shared" si="68"/>
        <v>110.10999999999999</v>
      </c>
      <c r="T214" s="36">
        <f t="shared" si="69"/>
        <v>110.11</v>
      </c>
      <c r="U214" s="35">
        <f t="shared" si="70"/>
        <v>0</v>
      </c>
      <c r="V214" s="35">
        <f t="shared" si="71"/>
        <v>110.11</v>
      </c>
      <c r="W214" s="29">
        <v>110</v>
      </c>
      <c r="X214" s="27"/>
      <c r="Y214" s="27"/>
      <c r="Z214" s="27"/>
      <c r="AA214" s="27"/>
      <c r="AB214" s="27"/>
      <c r="AD214" s="37"/>
      <c r="AE214" s="37"/>
      <c r="AF214" s="37"/>
      <c r="AG214" s="37"/>
      <c r="AJ214" s="26"/>
      <c r="AK214" s="26"/>
      <c r="AL214" s="40"/>
      <c r="AM214" s="40"/>
      <c r="AN214" s="40"/>
      <c r="AO214" s="59"/>
      <c r="AP214" s="59"/>
      <c r="AQ214" s="59"/>
      <c r="AR214" s="30"/>
      <c r="AS214" s="26"/>
      <c r="AT214" s="1"/>
    </row>
    <row r="215" spans="1:46" ht="5.0999999999999996" customHeight="1" x14ac:dyDescent="0.2">
      <c r="D215" s="27"/>
      <c r="E215" s="27"/>
      <c r="F215" s="27"/>
      <c r="G215" s="27"/>
      <c r="H215" s="27"/>
      <c r="I215" s="27"/>
      <c r="J215" s="27"/>
      <c r="K215" s="32"/>
      <c r="L215" s="27"/>
      <c r="M215" s="27"/>
      <c r="N215" s="32"/>
      <c r="O215" s="27"/>
      <c r="P215" s="27"/>
      <c r="R215" s="63"/>
      <c r="S215" s="63"/>
      <c r="T215" s="63"/>
      <c r="U215" s="63"/>
      <c r="V215" s="35"/>
      <c r="W215" s="27"/>
      <c r="X215" s="27"/>
      <c r="Y215" s="27"/>
      <c r="Z215" s="27"/>
      <c r="AA215" s="27"/>
      <c r="AB215" s="27"/>
      <c r="AJ215" s="26"/>
      <c r="AK215" s="26"/>
      <c r="AL215" s="40"/>
      <c r="AM215" s="40"/>
      <c r="AN215" s="40"/>
      <c r="AO215" s="40"/>
      <c r="AP215" s="40"/>
      <c r="AQ215" s="40"/>
      <c r="AR215" s="30"/>
      <c r="AS215" s="26"/>
      <c r="AT215" s="1"/>
    </row>
    <row r="216" spans="1:46" x14ac:dyDescent="0.2">
      <c r="D216" s="27"/>
      <c r="E216" s="27"/>
      <c r="F216" s="27"/>
      <c r="G216" s="27"/>
      <c r="H216" s="27"/>
      <c r="I216" s="27"/>
      <c r="J216" s="27"/>
      <c r="K216" s="32"/>
      <c r="L216" s="27"/>
      <c r="M216" s="27"/>
      <c r="N216" s="32"/>
      <c r="O216" s="27"/>
      <c r="P216" s="27"/>
      <c r="R216" s="63"/>
      <c r="S216" s="63"/>
      <c r="T216" s="63"/>
      <c r="U216" s="63"/>
      <c r="V216" s="35"/>
      <c r="W216" s="27"/>
      <c r="X216" s="27"/>
      <c r="Y216" s="27"/>
      <c r="Z216" s="27"/>
      <c r="AA216" s="27"/>
      <c r="AB216" s="27"/>
      <c r="AJ216" s="26"/>
      <c r="AK216" s="26"/>
      <c r="AL216" s="40"/>
      <c r="AM216" s="40"/>
      <c r="AN216" s="40"/>
      <c r="AO216" s="40"/>
      <c r="AP216" s="40"/>
      <c r="AQ216" s="40"/>
      <c r="AR216" s="30"/>
      <c r="AS216" s="26"/>
      <c r="AT216" s="1"/>
    </row>
    <row r="217" spans="1:46" ht="15" x14ac:dyDescent="0.25">
      <c r="A217" s="61"/>
      <c r="B217" s="61"/>
      <c r="C217" s="61" t="s">
        <v>289</v>
      </c>
      <c r="D217" s="27"/>
      <c r="E217" s="27"/>
      <c r="F217" s="27"/>
      <c r="G217" s="27"/>
      <c r="H217" s="27"/>
      <c r="I217" s="27"/>
      <c r="J217" s="27"/>
      <c r="K217" s="32"/>
      <c r="L217" s="27"/>
      <c r="M217" s="27"/>
      <c r="N217" s="32"/>
      <c r="O217" s="27"/>
      <c r="P217" s="27"/>
      <c r="Q217" s="54" t="str">
        <f>C217</f>
        <v>M70</v>
      </c>
      <c r="R217" s="63"/>
      <c r="S217" s="63"/>
      <c r="T217" s="63"/>
      <c r="U217" s="63"/>
      <c r="V217" s="35"/>
      <c r="W217" s="27"/>
      <c r="X217" s="27"/>
      <c r="Y217" s="27"/>
      <c r="Z217" s="27"/>
      <c r="AA217" s="27"/>
      <c r="AB217" s="27"/>
      <c r="AJ217" s="26"/>
      <c r="AK217" s="26"/>
      <c r="AL217" s="40"/>
      <c r="AM217" s="40"/>
      <c r="AN217" s="40"/>
      <c r="AO217" s="40">
        <v>747</v>
      </c>
      <c r="AP217" s="40">
        <v>657</v>
      </c>
      <c r="AQ217" s="40">
        <v>562</v>
      </c>
      <c r="AR217" s="30"/>
      <c r="AS217" s="26"/>
      <c r="AT217" s="1"/>
    </row>
    <row r="218" spans="1:46" ht="15" x14ac:dyDescent="0.25">
      <c r="A218" s="62">
        <v>1</v>
      </c>
      <c r="B218" s="62">
        <v>1</v>
      </c>
      <c r="C218" s="62" t="s">
        <v>288</v>
      </c>
      <c r="D218" s="29" t="s">
        <v>25</v>
      </c>
      <c r="E218" s="29">
        <v>175</v>
      </c>
      <c r="F218" s="27"/>
      <c r="G218" s="27"/>
      <c r="H218" s="27"/>
      <c r="I218" s="27"/>
      <c r="J218" s="27"/>
      <c r="K218" s="32">
        <f t="shared" ref="K218:K225" si="72">IFERROR(LARGE(E218:J218,1),0)+IF($D$5&gt;=2,IFERROR(LARGE(E218:J218,2),0),0)+IF($D$5&gt;=3,IFERROR(LARGE(E218:J218,3),0),0)+IF($D$5&gt;=4,IFERROR(LARGE(E218:J218,4),0),0)+IF($D$5&gt;=5,IFERROR(LARGE(E218:J218,5),0),0)+IF($D$5&gt;=6,IFERROR(LARGE(E218:J218,6),0),0)</f>
        <v>175</v>
      </c>
      <c r="L218" s="32" t="s">
        <v>719</v>
      </c>
      <c r="M218" s="32" t="s">
        <v>533</v>
      </c>
      <c r="N218" s="33">
        <f t="shared" ref="N218:N225" si="73">K218+(ROW(K218)-ROW(K$6))/10000</f>
        <v>175.02119999999999</v>
      </c>
      <c r="O218" s="32">
        <f t="shared" ref="O218:O225" si="74">COUNT(E218:J218)</f>
        <v>1</v>
      </c>
      <c r="P218" s="32" t="str">
        <f t="shared" ref="P218:P225" ca="1" si="75">IF(AND(O218=1,OFFSET(D218,0,P$3)&gt;0),"Y",0)</f>
        <v>Y</v>
      </c>
      <c r="Q218" s="34" t="s">
        <v>289</v>
      </c>
      <c r="R218" s="35">
        <f t="shared" ref="R218:R225" si="76">1-(Q218=Q217)</f>
        <v>0</v>
      </c>
      <c r="S218" s="36">
        <f t="shared" ref="S218:S225" si="77">IFERROR(LARGE(E218:J218,1),0)*1.001+IF($D$5&gt;=2,IFERROR(LARGE(E218:J218,2),0),0)*1.0001+IF($D$5&gt;=3,IFERROR(LARGE(E218:J218,3),0),0)*1.00001+IF($D$5&gt;=4,IFERROR(LARGE(E218:J218,4),0),0)*1.000001+IF($D$5&gt;=5,IFERROR(LARGE(E218:J218,5),0),0)*1.0000001+IF($D$5&gt;=6,IFERROR(LARGE(E218:J218,6),0),0)*1.00000001</f>
        <v>175.17499999999998</v>
      </c>
      <c r="T218" s="36">
        <f t="shared" ref="T218:T225" si="78">K218+W218/1000+IF($D$5&gt;=2,X218/10000,0)+IF($D$5&gt;=3,Y218/100000,0)+IF($D$5&gt;=4,Z218/1000000,0)+IF($D$5&gt;=5,AA218/10000000,0)+IF($D$5&gt;=6,AB218/100000000,0)</f>
        <v>175.17500000000001</v>
      </c>
      <c r="U218" s="35">
        <f t="shared" ref="U218:U225" si="79">1-(S218=T218)</f>
        <v>0</v>
      </c>
      <c r="V218" s="35">
        <f t="shared" ref="V218:V225" si="80">K218+W218/1000+X218/10000+Y218/100000+Z218/1000000+AA218/10000000+AB218/100000000</f>
        <v>175.17500000000001</v>
      </c>
      <c r="W218" s="29">
        <v>175</v>
      </c>
      <c r="X218" s="27"/>
      <c r="Y218" s="27"/>
      <c r="Z218" s="27"/>
      <c r="AA218" s="27"/>
      <c r="AB218" s="27"/>
      <c r="AJ218" s="26"/>
      <c r="AK218" s="26"/>
      <c r="AL218" s="40"/>
      <c r="AM218" s="40"/>
      <c r="AN218" s="40"/>
      <c r="AO218" s="40"/>
      <c r="AP218" s="40"/>
      <c r="AQ218" s="40"/>
      <c r="AR218" s="30"/>
      <c r="AS218" s="26"/>
      <c r="AT218" s="1"/>
    </row>
    <row r="219" spans="1:46" ht="15" x14ac:dyDescent="0.25">
      <c r="A219" s="62">
        <v>2</v>
      </c>
      <c r="B219" s="62">
        <v>2</v>
      </c>
      <c r="C219" s="62" t="s">
        <v>326</v>
      </c>
      <c r="D219" s="29" t="s">
        <v>35</v>
      </c>
      <c r="E219" s="29">
        <v>153</v>
      </c>
      <c r="F219" s="27"/>
      <c r="G219" s="27"/>
      <c r="H219" s="27"/>
      <c r="I219" s="27"/>
      <c r="J219" s="27"/>
      <c r="K219" s="32">
        <f t="shared" si="72"/>
        <v>153</v>
      </c>
      <c r="L219" s="32" t="s">
        <v>719</v>
      </c>
      <c r="M219" s="32" t="s">
        <v>534</v>
      </c>
      <c r="N219" s="33">
        <f t="shared" si="73"/>
        <v>153.0213</v>
      </c>
      <c r="O219" s="32">
        <f t="shared" si="74"/>
        <v>1</v>
      </c>
      <c r="P219" s="32" t="str">
        <f t="shared" ca="1" si="75"/>
        <v>Y</v>
      </c>
      <c r="Q219" s="34" t="s">
        <v>289</v>
      </c>
      <c r="R219" s="35">
        <f t="shared" si="76"/>
        <v>0</v>
      </c>
      <c r="S219" s="36">
        <f t="shared" si="77"/>
        <v>153.15299999999999</v>
      </c>
      <c r="T219" s="36">
        <f t="shared" si="78"/>
        <v>153.15299999999999</v>
      </c>
      <c r="U219" s="35">
        <f t="shared" si="79"/>
        <v>0</v>
      </c>
      <c r="V219" s="35">
        <f t="shared" si="80"/>
        <v>153.15299999999999</v>
      </c>
      <c r="W219" s="29">
        <v>153</v>
      </c>
      <c r="X219" s="27"/>
      <c r="Y219" s="27"/>
      <c r="Z219" s="27"/>
      <c r="AA219" s="27"/>
      <c r="AB219" s="27"/>
      <c r="AJ219" s="26"/>
      <c r="AK219" s="26"/>
      <c r="AL219" s="40"/>
      <c r="AM219" s="40"/>
      <c r="AN219" s="40"/>
      <c r="AO219" s="40"/>
      <c r="AP219" s="40"/>
      <c r="AQ219" s="40"/>
      <c r="AR219" s="30"/>
      <c r="AS219" s="26"/>
      <c r="AT219" s="1"/>
    </row>
    <row r="220" spans="1:46" ht="15" x14ac:dyDescent="0.25">
      <c r="A220" s="62">
        <v>3</v>
      </c>
      <c r="B220" s="62">
        <v>3</v>
      </c>
      <c r="C220" s="62" t="s">
        <v>338</v>
      </c>
      <c r="D220" s="29" t="s">
        <v>35</v>
      </c>
      <c r="E220" s="29">
        <v>147</v>
      </c>
      <c r="F220" s="27"/>
      <c r="G220" s="27"/>
      <c r="H220" s="27"/>
      <c r="I220" s="27"/>
      <c r="J220" s="27"/>
      <c r="K220" s="32">
        <f t="shared" si="72"/>
        <v>147</v>
      </c>
      <c r="L220" s="32" t="s">
        <v>719</v>
      </c>
      <c r="M220" s="32" t="s">
        <v>535</v>
      </c>
      <c r="N220" s="33">
        <f t="shared" si="73"/>
        <v>147.0214</v>
      </c>
      <c r="O220" s="32">
        <f t="shared" si="74"/>
        <v>1</v>
      </c>
      <c r="P220" s="32" t="str">
        <f t="shared" ca="1" si="75"/>
        <v>Y</v>
      </c>
      <c r="Q220" s="34" t="s">
        <v>289</v>
      </c>
      <c r="R220" s="35">
        <f t="shared" si="76"/>
        <v>0</v>
      </c>
      <c r="S220" s="36">
        <f t="shared" si="77"/>
        <v>147.14699999999999</v>
      </c>
      <c r="T220" s="36">
        <f t="shared" si="78"/>
        <v>147.14699999999999</v>
      </c>
      <c r="U220" s="35">
        <f t="shared" si="79"/>
        <v>0</v>
      </c>
      <c r="V220" s="35">
        <f t="shared" si="80"/>
        <v>147.14699999999999</v>
      </c>
      <c r="W220" s="29">
        <v>147</v>
      </c>
      <c r="X220" s="27"/>
      <c r="Y220" s="27"/>
      <c r="Z220" s="27"/>
      <c r="AA220" s="27"/>
      <c r="AB220" s="27"/>
      <c r="AJ220" s="26"/>
      <c r="AK220" s="26"/>
      <c r="AL220" s="40"/>
      <c r="AM220" s="40"/>
      <c r="AN220" s="40"/>
      <c r="AO220" s="40"/>
      <c r="AP220" s="40"/>
      <c r="AQ220" s="40"/>
      <c r="AR220" s="30"/>
      <c r="AS220" s="26"/>
      <c r="AT220" s="1"/>
    </row>
    <row r="221" spans="1:46" ht="15" x14ac:dyDescent="0.25">
      <c r="A221" s="62">
        <v>4</v>
      </c>
      <c r="B221" s="62">
        <v>4</v>
      </c>
      <c r="C221" s="62" t="s">
        <v>361</v>
      </c>
      <c r="D221" s="29" t="s">
        <v>44</v>
      </c>
      <c r="E221" s="29">
        <v>135</v>
      </c>
      <c r="F221" s="27"/>
      <c r="G221" s="27"/>
      <c r="H221" s="27"/>
      <c r="I221" s="27"/>
      <c r="J221" s="27"/>
      <c r="K221" s="32">
        <f t="shared" si="72"/>
        <v>135</v>
      </c>
      <c r="L221" s="32" t="s">
        <v>719</v>
      </c>
      <c r="M221" s="32"/>
      <c r="N221" s="33">
        <f t="shared" si="73"/>
        <v>135.0215</v>
      </c>
      <c r="O221" s="32">
        <f t="shared" si="74"/>
        <v>1</v>
      </c>
      <c r="P221" s="32" t="str">
        <f t="shared" ca="1" si="75"/>
        <v>Y</v>
      </c>
      <c r="Q221" s="34" t="s">
        <v>289</v>
      </c>
      <c r="R221" s="35">
        <f t="shared" si="76"/>
        <v>0</v>
      </c>
      <c r="S221" s="36">
        <f t="shared" si="77"/>
        <v>135.13499999999999</v>
      </c>
      <c r="T221" s="36">
        <f t="shared" si="78"/>
        <v>135.13499999999999</v>
      </c>
      <c r="U221" s="35">
        <f t="shared" si="79"/>
        <v>0</v>
      </c>
      <c r="V221" s="35">
        <f t="shared" si="80"/>
        <v>135.13499999999999</v>
      </c>
      <c r="W221" s="29">
        <v>135</v>
      </c>
      <c r="X221" s="27"/>
      <c r="Y221" s="27"/>
      <c r="Z221" s="27"/>
      <c r="AA221" s="27"/>
      <c r="AB221" s="27"/>
      <c r="AJ221" s="26"/>
      <c r="AK221" s="26"/>
      <c r="AL221" s="40"/>
      <c r="AM221" s="40"/>
      <c r="AN221" s="40"/>
      <c r="AO221" s="40"/>
      <c r="AP221" s="40"/>
      <c r="AQ221" s="40"/>
      <c r="AR221" s="30"/>
      <c r="AS221" s="26"/>
      <c r="AT221" s="1"/>
    </row>
    <row r="222" spans="1:46" ht="15" x14ac:dyDescent="0.25">
      <c r="A222" s="62">
        <v>5</v>
      </c>
      <c r="B222" s="62">
        <v>5</v>
      </c>
      <c r="C222" s="62" t="s">
        <v>412</v>
      </c>
      <c r="D222" s="29" t="s">
        <v>50</v>
      </c>
      <c r="E222" s="29">
        <v>122</v>
      </c>
      <c r="F222" s="27"/>
      <c r="G222" s="27"/>
      <c r="H222" s="27"/>
      <c r="I222" s="27"/>
      <c r="J222" s="27"/>
      <c r="K222" s="32">
        <f t="shared" si="72"/>
        <v>122</v>
      </c>
      <c r="L222" s="32" t="s">
        <v>719</v>
      </c>
      <c r="M222" s="32"/>
      <c r="N222" s="33">
        <f t="shared" si="73"/>
        <v>122.02160000000001</v>
      </c>
      <c r="O222" s="32">
        <f t="shared" si="74"/>
        <v>1</v>
      </c>
      <c r="P222" s="32" t="str">
        <f t="shared" ca="1" si="75"/>
        <v>Y</v>
      </c>
      <c r="Q222" s="34" t="s">
        <v>289</v>
      </c>
      <c r="R222" s="35">
        <f t="shared" si="76"/>
        <v>0</v>
      </c>
      <c r="S222" s="36">
        <f t="shared" si="77"/>
        <v>122.12199999999999</v>
      </c>
      <c r="T222" s="36">
        <f t="shared" si="78"/>
        <v>122.122</v>
      </c>
      <c r="U222" s="35">
        <f t="shared" si="79"/>
        <v>0</v>
      </c>
      <c r="V222" s="35">
        <f t="shared" si="80"/>
        <v>122.122</v>
      </c>
      <c r="W222" s="29">
        <v>122</v>
      </c>
      <c r="X222" s="27"/>
      <c r="Y222" s="27"/>
      <c r="Z222" s="27"/>
      <c r="AA222" s="27"/>
      <c r="AB222" s="27"/>
      <c r="AJ222" s="26"/>
      <c r="AK222" s="26"/>
      <c r="AL222" s="40"/>
      <c r="AM222" s="40"/>
      <c r="AN222" s="40"/>
      <c r="AO222" s="40"/>
      <c r="AP222" s="40"/>
      <c r="AQ222" s="40"/>
      <c r="AR222" s="30"/>
      <c r="AS222" s="26"/>
      <c r="AT222" s="1"/>
    </row>
    <row r="223" spans="1:46" ht="15" x14ac:dyDescent="0.25">
      <c r="A223" s="62">
        <v>6</v>
      </c>
      <c r="B223" s="62">
        <v>6</v>
      </c>
      <c r="C223" s="62" t="s">
        <v>420</v>
      </c>
      <c r="D223" s="29" t="s">
        <v>50</v>
      </c>
      <c r="E223" s="29">
        <v>119</v>
      </c>
      <c r="F223" s="27"/>
      <c r="G223" s="27"/>
      <c r="H223" s="27"/>
      <c r="I223" s="27"/>
      <c r="J223" s="27"/>
      <c r="K223" s="32">
        <f t="shared" si="72"/>
        <v>119</v>
      </c>
      <c r="L223" s="32" t="s">
        <v>719</v>
      </c>
      <c r="M223" s="32"/>
      <c r="N223" s="33">
        <f t="shared" si="73"/>
        <v>119.0217</v>
      </c>
      <c r="O223" s="32">
        <f t="shared" si="74"/>
        <v>1</v>
      </c>
      <c r="P223" s="32" t="str">
        <f t="shared" ca="1" si="75"/>
        <v>Y</v>
      </c>
      <c r="Q223" s="34" t="s">
        <v>289</v>
      </c>
      <c r="R223" s="35">
        <f t="shared" si="76"/>
        <v>0</v>
      </c>
      <c r="S223" s="36">
        <f t="shared" si="77"/>
        <v>119.11899999999999</v>
      </c>
      <c r="T223" s="36">
        <f t="shared" si="78"/>
        <v>119.119</v>
      </c>
      <c r="U223" s="35">
        <f t="shared" si="79"/>
        <v>0</v>
      </c>
      <c r="V223" s="35">
        <f t="shared" si="80"/>
        <v>119.119</v>
      </c>
      <c r="W223" s="29">
        <v>119</v>
      </c>
      <c r="X223" s="27"/>
      <c r="Y223" s="27"/>
      <c r="Z223" s="27"/>
      <c r="AA223" s="27"/>
      <c r="AB223" s="27"/>
      <c r="AJ223" s="26"/>
      <c r="AK223" s="26"/>
      <c r="AL223" s="40"/>
      <c r="AM223" s="40"/>
      <c r="AN223" s="40"/>
      <c r="AO223" s="40"/>
      <c r="AP223" s="40"/>
      <c r="AQ223" s="40"/>
      <c r="AR223" s="30"/>
      <c r="AS223" s="26"/>
      <c r="AT223" s="1"/>
    </row>
    <row r="224" spans="1:46" ht="15" x14ac:dyDescent="0.25">
      <c r="A224" s="62">
        <v>7</v>
      </c>
      <c r="B224" s="62">
        <v>7</v>
      </c>
      <c r="C224" s="62" t="s">
        <v>429</v>
      </c>
      <c r="D224" s="29" t="s">
        <v>137</v>
      </c>
      <c r="E224" s="29">
        <v>114</v>
      </c>
      <c r="F224" s="27"/>
      <c r="G224" s="27"/>
      <c r="H224" s="27"/>
      <c r="I224" s="27"/>
      <c r="J224" s="27"/>
      <c r="K224" s="32">
        <f t="shared" si="72"/>
        <v>114</v>
      </c>
      <c r="L224" s="32" t="s">
        <v>719</v>
      </c>
      <c r="M224" s="32"/>
      <c r="N224" s="33">
        <f t="shared" si="73"/>
        <v>114.0218</v>
      </c>
      <c r="O224" s="32">
        <f t="shared" si="74"/>
        <v>1</v>
      </c>
      <c r="P224" s="32" t="str">
        <f t="shared" ca="1" si="75"/>
        <v>Y</v>
      </c>
      <c r="Q224" s="34" t="s">
        <v>289</v>
      </c>
      <c r="R224" s="35">
        <f t="shared" si="76"/>
        <v>0</v>
      </c>
      <c r="S224" s="36">
        <f t="shared" si="77"/>
        <v>114.11399999999999</v>
      </c>
      <c r="T224" s="36">
        <f t="shared" si="78"/>
        <v>114.114</v>
      </c>
      <c r="U224" s="35">
        <f t="shared" si="79"/>
        <v>0</v>
      </c>
      <c r="V224" s="35">
        <f t="shared" si="80"/>
        <v>114.114</v>
      </c>
      <c r="W224" s="29">
        <v>114</v>
      </c>
      <c r="X224" s="27"/>
      <c r="Y224" s="27"/>
      <c r="Z224" s="27"/>
      <c r="AA224" s="27"/>
      <c r="AB224" s="27"/>
      <c r="AJ224" s="26"/>
      <c r="AK224" s="26"/>
      <c r="AL224" s="40"/>
      <c r="AM224" s="40"/>
      <c r="AN224" s="40"/>
      <c r="AO224" s="40"/>
      <c r="AP224" s="40"/>
      <c r="AQ224" s="40"/>
      <c r="AR224" s="30"/>
      <c r="AS224" s="26"/>
      <c r="AT224" s="1"/>
    </row>
    <row r="225" spans="1:46" ht="15" x14ac:dyDescent="0.25">
      <c r="A225" s="62">
        <v>8</v>
      </c>
      <c r="B225" s="62">
        <v>8</v>
      </c>
      <c r="C225" s="62" t="s">
        <v>435</v>
      </c>
      <c r="D225" s="29" t="s">
        <v>146</v>
      </c>
      <c r="E225" s="29">
        <v>112</v>
      </c>
      <c r="F225" s="27"/>
      <c r="G225" s="27"/>
      <c r="H225" s="27"/>
      <c r="I225" s="27"/>
      <c r="J225" s="27"/>
      <c r="K225" s="32">
        <f t="shared" si="72"/>
        <v>112</v>
      </c>
      <c r="L225" s="32" t="s">
        <v>719</v>
      </c>
      <c r="M225" s="32"/>
      <c r="N225" s="33">
        <f t="shared" si="73"/>
        <v>112.0219</v>
      </c>
      <c r="O225" s="32">
        <f t="shared" si="74"/>
        <v>1</v>
      </c>
      <c r="P225" s="32" t="str">
        <f t="shared" ca="1" si="75"/>
        <v>Y</v>
      </c>
      <c r="Q225" s="34" t="s">
        <v>289</v>
      </c>
      <c r="R225" s="35">
        <f t="shared" si="76"/>
        <v>0</v>
      </c>
      <c r="S225" s="36">
        <f t="shared" si="77"/>
        <v>112.11199999999999</v>
      </c>
      <c r="T225" s="36">
        <f t="shared" si="78"/>
        <v>112.11199999999999</v>
      </c>
      <c r="U225" s="35">
        <f t="shared" si="79"/>
        <v>0</v>
      </c>
      <c r="V225" s="35">
        <f t="shared" si="80"/>
        <v>112.11199999999999</v>
      </c>
      <c r="W225" s="29">
        <v>112</v>
      </c>
      <c r="X225" s="27"/>
      <c r="Y225" s="27"/>
      <c r="Z225" s="27"/>
      <c r="AA225" s="27"/>
      <c r="AB225" s="27"/>
      <c r="AJ225" s="26"/>
      <c r="AK225" s="26"/>
      <c r="AL225" s="40"/>
      <c r="AM225" s="40"/>
      <c r="AN225" s="40"/>
      <c r="AO225" s="40"/>
      <c r="AP225" s="40"/>
      <c r="AQ225" s="40"/>
      <c r="AR225" s="30"/>
      <c r="AS225" s="26"/>
      <c r="AT225" s="1"/>
    </row>
    <row r="226" spans="1:46" ht="3" customHeight="1" x14ac:dyDescent="0.2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42"/>
      <c r="O226" s="27"/>
      <c r="P226" s="27"/>
      <c r="R226" s="63"/>
      <c r="S226" s="63"/>
      <c r="T226" s="63"/>
      <c r="U226" s="63"/>
      <c r="V226" s="64"/>
      <c r="W226" s="27"/>
      <c r="X226" s="27"/>
      <c r="Y226" s="27"/>
      <c r="Z226" s="27"/>
      <c r="AA226" s="27"/>
      <c r="AB226" s="27"/>
      <c r="AJ226" s="26"/>
      <c r="AL226" s="40"/>
      <c r="AM226" s="40"/>
      <c r="AN226" s="40"/>
      <c r="AO226" s="40"/>
      <c r="AP226" s="40"/>
      <c r="AQ226" s="40"/>
      <c r="AR226" s="30"/>
    </row>
    <row r="227" spans="1:46" x14ac:dyDescent="0.2"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R227" s="63"/>
      <c r="S227" s="63"/>
      <c r="T227" s="63"/>
      <c r="U227" s="63"/>
      <c r="V227" s="27"/>
      <c r="W227" s="27"/>
      <c r="X227" s="27"/>
      <c r="Y227" s="27"/>
      <c r="Z227" s="27"/>
      <c r="AA227" s="27"/>
      <c r="AB227" s="27"/>
      <c r="AJ227" s="26"/>
    </row>
    <row r="228" spans="1:46" x14ac:dyDescent="0.2"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R228" s="63"/>
      <c r="S228" s="63"/>
      <c r="T228" s="63"/>
      <c r="U228" s="63"/>
      <c r="V228" s="27"/>
      <c r="W228" s="27"/>
      <c r="X228" s="27"/>
      <c r="Y228" s="27"/>
      <c r="Z228" s="27"/>
      <c r="AA228" s="27"/>
      <c r="AB228" s="27"/>
      <c r="AJ228" s="26"/>
    </row>
    <row r="229" spans="1:46" x14ac:dyDescent="0.2">
      <c r="E229" s="27"/>
      <c r="F229" s="27"/>
      <c r="G229" s="27"/>
      <c r="H229" s="27"/>
      <c r="I229" s="27"/>
      <c r="R229" s="65"/>
      <c r="S229" s="65"/>
      <c r="T229" s="65"/>
      <c r="U229" s="65"/>
      <c r="AJ229" s="26"/>
    </row>
    <row r="230" spans="1:46" x14ac:dyDescent="0.2">
      <c r="E230" s="27"/>
      <c r="F230" s="27"/>
      <c r="G230" s="27"/>
      <c r="H230" s="27"/>
      <c r="I230" s="27"/>
      <c r="R230" s="65"/>
      <c r="S230" s="65"/>
      <c r="T230" s="65"/>
      <c r="U230" s="65"/>
      <c r="AJ230" s="26"/>
    </row>
    <row r="231" spans="1:46" x14ac:dyDescent="0.2">
      <c r="E231" s="27"/>
      <c r="F231" s="27"/>
      <c r="G231" s="27"/>
      <c r="H231" s="27"/>
      <c r="I231" s="27"/>
      <c r="R231" s="65"/>
      <c r="S231" s="65"/>
      <c r="T231" s="65"/>
      <c r="U231" s="65"/>
      <c r="AJ231" s="26"/>
    </row>
    <row r="232" spans="1:46" x14ac:dyDescent="0.2">
      <c r="E232" s="27"/>
      <c r="F232" s="27"/>
      <c r="G232" s="27"/>
      <c r="I232" s="27"/>
      <c r="R232" s="65"/>
      <c r="S232" s="65"/>
      <c r="T232" s="65"/>
      <c r="U232" s="65"/>
      <c r="AJ232" s="26"/>
    </row>
    <row r="233" spans="1:46" x14ac:dyDescent="0.2">
      <c r="E233" s="27"/>
      <c r="F233" s="27"/>
      <c r="G233" s="27"/>
      <c r="H233" s="27"/>
      <c r="I233" s="27"/>
      <c r="R233" s="65"/>
      <c r="S233" s="65"/>
      <c r="T233" s="65"/>
      <c r="U233" s="65"/>
      <c r="AJ233" s="26"/>
    </row>
    <row r="234" spans="1:46" ht="15" x14ac:dyDescent="0.25">
      <c r="E234" s="27"/>
      <c r="F234" s="27"/>
      <c r="G234" s="27"/>
      <c r="H234" s="66"/>
      <c r="I234" s="27"/>
      <c r="R234" s="65"/>
      <c r="S234" s="65"/>
      <c r="T234" s="65"/>
      <c r="U234" s="65"/>
      <c r="AJ234" s="26"/>
    </row>
    <row r="235" spans="1:46" x14ac:dyDescent="0.2">
      <c r="E235" s="27"/>
      <c r="F235" s="27"/>
      <c r="G235" s="27"/>
      <c r="H235" s="27"/>
      <c r="I235" s="27"/>
      <c r="R235" s="65"/>
      <c r="S235" s="65"/>
      <c r="T235" s="65"/>
      <c r="U235" s="65"/>
      <c r="AJ235" s="26"/>
    </row>
    <row r="236" spans="1:46" x14ac:dyDescent="0.2">
      <c r="E236" s="27"/>
      <c r="F236" s="27"/>
      <c r="G236" s="27"/>
      <c r="H236" s="27"/>
      <c r="I236" s="27"/>
      <c r="R236" s="65"/>
      <c r="S236" s="65"/>
      <c r="T236" s="65"/>
      <c r="U236" s="65"/>
      <c r="AJ236" s="26"/>
    </row>
    <row r="237" spans="1:46" x14ac:dyDescent="0.2">
      <c r="E237" s="27"/>
      <c r="F237" s="27"/>
      <c r="G237" s="27"/>
      <c r="H237" s="27"/>
      <c r="I237" s="27"/>
      <c r="R237" s="65"/>
      <c r="S237" s="65"/>
      <c r="T237" s="65"/>
      <c r="U237" s="65"/>
      <c r="AJ237" s="26"/>
    </row>
    <row r="238" spans="1:46" x14ac:dyDescent="0.2">
      <c r="E238" s="27"/>
      <c r="F238" s="27"/>
      <c r="G238" s="27"/>
      <c r="H238" s="27"/>
      <c r="I238" s="27"/>
      <c r="R238" s="65"/>
      <c r="S238" s="65"/>
      <c r="T238" s="65"/>
      <c r="U238" s="65"/>
      <c r="AJ238" s="26"/>
    </row>
    <row r="239" spans="1:46" x14ac:dyDescent="0.2">
      <c r="E239" s="27"/>
      <c r="F239" s="27"/>
      <c r="G239" s="27"/>
      <c r="H239" s="27"/>
      <c r="I239" s="27"/>
      <c r="R239" s="65"/>
      <c r="S239" s="65"/>
      <c r="T239" s="65"/>
      <c r="U239" s="65"/>
      <c r="AJ239" s="26"/>
    </row>
    <row r="240" spans="1:46" ht="15" x14ac:dyDescent="0.25">
      <c r="E240" s="27"/>
      <c r="F240" s="27"/>
      <c r="G240" s="66"/>
      <c r="H240" s="27"/>
      <c r="I240" s="27"/>
      <c r="R240" s="65"/>
      <c r="S240" s="65"/>
      <c r="T240" s="65"/>
      <c r="U240" s="65"/>
      <c r="AJ240" s="26"/>
    </row>
    <row r="241" spans="5:36" x14ac:dyDescent="0.2">
      <c r="E241" s="27"/>
      <c r="F241" s="27"/>
      <c r="G241" s="27"/>
      <c r="H241" s="27"/>
      <c r="I241" s="27"/>
      <c r="R241" s="65"/>
      <c r="S241" s="65"/>
      <c r="T241" s="65"/>
      <c r="U241" s="65"/>
      <c r="AJ241" s="26"/>
    </row>
    <row r="242" spans="5:36" x14ac:dyDescent="0.2">
      <c r="E242" s="27"/>
      <c r="F242" s="27"/>
      <c r="G242" s="27"/>
      <c r="H242" s="27"/>
      <c r="I242" s="27"/>
      <c r="R242" s="65"/>
      <c r="S242" s="65"/>
      <c r="T242" s="65"/>
      <c r="U242" s="65"/>
      <c r="AJ242" s="26"/>
    </row>
    <row r="243" spans="5:36" x14ac:dyDescent="0.2">
      <c r="E243" s="27"/>
      <c r="F243" s="27"/>
      <c r="G243" s="27"/>
      <c r="H243" s="27"/>
      <c r="R243" s="65"/>
      <c r="S243" s="65"/>
      <c r="T243" s="65"/>
      <c r="U243" s="65"/>
      <c r="AJ243" s="26"/>
    </row>
    <row r="244" spans="5:36" ht="15" x14ac:dyDescent="0.25">
      <c r="E244" s="66"/>
      <c r="F244" s="27"/>
      <c r="G244" s="27"/>
      <c r="H244" s="27"/>
      <c r="I244" s="27"/>
      <c r="R244" s="65"/>
      <c r="S244" s="65"/>
      <c r="T244" s="65"/>
      <c r="U244" s="65"/>
      <c r="AJ244" s="26"/>
    </row>
    <row r="245" spans="5:36" ht="15" x14ac:dyDescent="0.25">
      <c r="E245" s="27"/>
      <c r="F245" s="27"/>
      <c r="G245" s="27"/>
      <c r="H245" s="27"/>
      <c r="I245" s="66"/>
      <c r="R245" s="65"/>
      <c r="S245" s="65"/>
      <c r="T245" s="65"/>
      <c r="U245" s="65"/>
      <c r="AJ245" s="26"/>
    </row>
    <row r="246" spans="5:36" x14ac:dyDescent="0.2">
      <c r="E246" s="27"/>
      <c r="F246" s="27"/>
      <c r="G246" s="27"/>
      <c r="H246" s="27"/>
      <c r="I246" s="27"/>
      <c r="R246" s="65"/>
      <c r="S246" s="65"/>
      <c r="T246" s="65"/>
      <c r="U246" s="65"/>
      <c r="AJ246" s="26"/>
    </row>
    <row r="247" spans="5:36" x14ac:dyDescent="0.2">
      <c r="E247" s="27"/>
      <c r="F247" s="27"/>
      <c r="G247" s="27"/>
      <c r="H247" s="27"/>
      <c r="I247" s="27"/>
      <c r="R247" s="65"/>
      <c r="S247" s="65"/>
      <c r="T247" s="65"/>
      <c r="U247" s="65"/>
      <c r="AJ247" s="26"/>
    </row>
    <row r="248" spans="5:36" x14ac:dyDescent="0.2">
      <c r="E248" s="27"/>
      <c r="G248" s="27"/>
      <c r="H248" s="27"/>
      <c r="I248" s="27"/>
      <c r="R248" s="65"/>
      <c r="S248" s="65"/>
      <c r="T248" s="65"/>
      <c r="U248" s="65"/>
      <c r="AJ248" s="26"/>
    </row>
    <row r="249" spans="5:36" x14ac:dyDescent="0.2">
      <c r="E249" s="27"/>
      <c r="G249" s="27"/>
      <c r="H249" s="27"/>
      <c r="I249" s="27"/>
      <c r="R249" s="65"/>
      <c r="S249" s="65"/>
      <c r="T249" s="65"/>
      <c r="U249" s="65"/>
      <c r="AJ249" s="26"/>
    </row>
    <row r="250" spans="5:36" ht="15" x14ac:dyDescent="0.25">
      <c r="E250" s="27"/>
      <c r="F250" s="66"/>
      <c r="G250" s="27"/>
      <c r="H250" s="27"/>
      <c r="I250" s="27"/>
      <c r="R250" s="65"/>
      <c r="S250" s="65"/>
      <c r="T250" s="65"/>
      <c r="U250" s="65"/>
      <c r="AJ250" s="26"/>
    </row>
    <row r="251" spans="5:36" x14ac:dyDescent="0.2">
      <c r="E251" s="27"/>
      <c r="F251" s="27"/>
      <c r="G251" s="27"/>
      <c r="H251" s="27"/>
      <c r="I251" s="27"/>
      <c r="R251" s="65"/>
      <c r="S251" s="65"/>
      <c r="T251" s="65"/>
      <c r="U251" s="65"/>
      <c r="AJ251" s="26"/>
    </row>
    <row r="252" spans="5:36" x14ac:dyDescent="0.2">
      <c r="E252" s="27"/>
      <c r="F252" s="27"/>
      <c r="G252" s="27"/>
      <c r="H252" s="27"/>
      <c r="I252" s="27"/>
      <c r="R252" s="65"/>
      <c r="S252" s="65"/>
      <c r="T252" s="65"/>
      <c r="U252" s="65"/>
      <c r="AJ252" s="26"/>
    </row>
    <row r="253" spans="5:36" x14ac:dyDescent="0.2">
      <c r="E253" s="27"/>
      <c r="F253" s="27"/>
      <c r="G253" s="27"/>
      <c r="H253" s="27"/>
      <c r="I253" s="27"/>
      <c r="AJ253" s="26"/>
    </row>
    <row r="254" spans="5:36" x14ac:dyDescent="0.2">
      <c r="E254" s="27"/>
      <c r="F254" s="27"/>
      <c r="G254" s="27"/>
      <c r="H254" s="27"/>
      <c r="I254" s="27"/>
      <c r="AJ254" s="26"/>
    </row>
    <row r="255" spans="5:36" x14ac:dyDescent="0.2">
      <c r="E255" s="27"/>
      <c r="F255" s="27"/>
      <c r="G255" s="27"/>
      <c r="H255" s="27"/>
      <c r="I255" s="27"/>
      <c r="AJ255" s="26"/>
    </row>
    <row r="256" spans="5:36" x14ac:dyDescent="0.2">
      <c r="E256" s="27"/>
      <c r="F256" s="27"/>
      <c r="G256" s="27"/>
      <c r="I256" s="27"/>
      <c r="AJ256" s="26"/>
    </row>
    <row r="257" spans="5:36" x14ac:dyDescent="0.2">
      <c r="E257" s="27"/>
      <c r="F257" s="27"/>
      <c r="G257" s="27"/>
      <c r="H257" s="27"/>
      <c r="I257" s="27"/>
      <c r="AJ257" s="26"/>
    </row>
    <row r="258" spans="5:36" ht="15" x14ac:dyDescent="0.25">
      <c r="E258" s="27"/>
      <c r="F258" s="27"/>
      <c r="G258" s="27"/>
      <c r="H258" s="66"/>
      <c r="I258" s="27"/>
      <c r="AJ258" s="26"/>
    </row>
    <row r="259" spans="5:36" x14ac:dyDescent="0.2">
      <c r="E259" s="27"/>
      <c r="F259" s="27"/>
      <c r="G259" s="27"/>
      <c r="H259" s="27"/>
      <c r="I259" s="27"/>
      <c r="AJ259" s="26"/>
    </row>
    <row r="260" spans="5:36" x14ac:dyDescent="0.2">
      <c r="E260" s="27"/>
      <c r="F260" s="27"/>
      <c r="G260" s="27"/>
      <c r="H260" s="27"/>
      <c r="I260" s="27"/>
      <c r="AJ260" s="26"/>
    </row>
    <row r="261" spans="5:36" x14ac:dyDescent="0.2">
      <c r="E261" s="27"/>
      <c r="F261" s="27"/>
      <c r="G261" s="27"/>
      <c r="H261" s="27"/>
      <c r="I261" s="27"/>
      <c r="AJ261" s="26"/>
    </row>
    <row r="262" spans="5:36" x14ac:dyDescent="0.2">
      <c r="E262" s="27"/>
      <c r="F262" s="27"/>
      <c r="G262" s="27"/>
      <c r="H262" s="27"/>
      <c r="I262" s="27"/>
      <c r="AJ262" s="26"/>
    </row>
    <row r="263" spans="5:36" x14ac:dyDescent="0.2">
      <c r="E263" s="27"/>
      <c r="F263" s="27"/>
      <c r="G263" s="27"/>
      <c r="H263" s="27"/>
      <c r="I263" s="27"/>
      <c r="AJ263" s="26"/>
    </row>
    <row r="264" spans="5:36" x14ac:dyDescent="0.2">
      <c r="E264" s="27"/>
      <c r="F264" s="27"/>
      <c r="G264" s="27"/>
      <c r="H264" s="27"/>
      <c r="I264" s="27"/>
      <c r="AJ264" s="26"/>
    </row>
    <row r="265" spans="5:36" x14ac:dyDescent="0.2">
      <c r="E265" s="27"/>
      <c r="F265" s="27"/>
      <c r="G265" s="27"/>
      <c r="H265" s="27"/>
      <c r="I265" s="27"/>
      <c r="AJ265" s="26"/>
    </row>
    <row r="266" spans="5:36" x14ac:dyDescent="0.2">
      <c r="E266" s="27"/>
      <c r="F266" s="27"/>
      <c r="G266" s="27"/>
      <c r="H266" s="27"/>
      <c r="I266" s="27"/>
      <c r="AJ266" s="26"/>
    </row>
    <row r="267" spans="5:36" ht="15" x14ac:dyDescent="0.25">
      <c r="E267" s="27"/>
      <c r="G267" s="27"/>
      <c r="H267" s="27"/>
      <c r="I267" s="66"/>
      <c r="AJ267" s="26"/>
    </row>
    <row r="268" spans="5:36" x14ac:dyDescent="0.2">
      <c r="E268" s="27"/>
      <c r="F268" s="27"/>
      <c r="G268" s="27"/>
      <c r="H268" s="27"/>
      <c r="I268" s="27"/>
      <c r="AJ268" s="26"/>
    </row>
    <row r="269" spans="5:36" ht="15" x14ac:dyDescent="0.25">
      <c r="E269" s="27"/>
      <c r="F269" s="66"/>
      <c r="G269" s="27"/>
      <c r="H269" s="27"/>
      <c r="I269" s="27"/>
      <c r="AJ269" s="26"/>
    </row>
    <row r="270" spans="5:36" ht="15" x14ac:dyDescent="0.25">
      <c r="E270" s="66"/>
      <c r="F270" s="27"/>
      <c r="G270" s="66"/>
      <c r="H270" s="27"/>
      <c r="I270" s="27"/>
      <c r="AJ270" s="26"/>
    </row>
    <row r="271" spans="5:36" x14ac:dyDescent="0.2">
      <c r="E271" s="27"/>
      <c r="F271" s="27"/>
      <c r="G271" s="27"/>
      <c r="H271" s="27"/>
      <c r="I271" s="27"/>
      <c r="AJ271" s="26"/>
    </row>
    <row r="272" spans="5:36" x14ac:dyDescent="0.2">
      <c r="E272" s="27"/>
      <c r="F272" s="27"/>
      <c r="G272" s="27"/>
      <c r="H272" s="27"/>
      <c r="I272" s="27"/>
      <c r="AJ272" s="26"/>
    </row>
    <row r="273" spans="5:36" x14ac:dyDescent="0.2">
      <c r="E273" s="27"/>
      <c r="F273" s="27"/>
      <c r="G273" s="27"/>
      <c r="H273" s="27"/>
      <c r="I273" s="27"/>
      <c r="AJ273" s="26"/>
    </row>
    <row r="274" spans="5:36" x14ac:dyDescent="0.2">
      <c r="E274" s="27"/>
      <c r="F274" s="27"/>
      <c r="G274" s="27"/>
      <c r="H274" s="27"/>
      <c r="I274" s="27"/>
      <c r="AJ274" s="26"/>
    </row>
    <row r="275" spans="5:36" x14ac:dyDescent="0.2">
      <c r="E275" s="27"/>
      <c r="F275" s="27"/>
      <c r="G275" s="27"/>
      <c r="H275" s="27"/>
      <c r="I275" s="27"/>
      <c r="AJ275" s="26"/>
    </row>
    <row r="276" spans="5:36" x14ac:dyDescent="0.2">
      <c r="E276" s="27"/>
      <c r="F276" s="27"/>
      <c r="G276" s="27"/>
      <c r="H276" s="27"/>
      <c r="I276" s="27"/>
      <c r="AJ276" s="26"/>
    </row>
    <row r="277" spans="5:36" ht="15" x14ac:dyDescent="0.25">
      <c r="E277" s="27"/>
      <c r="F277" s="27"/>
      <c r="G277" s="27"/>
      <c r="H277" s="66"/>
      <c r="I277" s="27"/>
      <c r="AJ277" s="26"/>
    </row>
    <row r="278" spans="5:36" x14ac:dyDescent="0.2">
      <c r="E278" s="27"/>
      <c r="F278" s="27"/>
      <c r="G278" s="27"/>
      <c r="H278" s="27"/>
      <c r="I278" s="27"/>
      <c r="AJ278" s="26"/>
    </row>
    <row r="279" spans="5:36" x14ac:dyDescent="0.2">
      <c r="E279" s="27"/>
      <c r="F279" s="27"/>
      <c r="G279" s="27"/>
      <c r="H279" s="27"/>
      <c r="I279" s="27"/>
      <c r="AJ279" s="26"/>
    </row>
    <row r="280" spans="5:36" x14ac:dyDescent="0.2">
      <c r="E280" s="27"/>
      <c r="F280" s="27"/>
      <c r="G280" s="27"/>
      <c r="H280" s="27"/>
      <c r="I280" s="27"/>
      <c r="AJ280" s="26"/>
    </row>
    <row r="281" spans="5:36" x14ac:dyDescent="0.2">
      <c r="E281" s="27"/>
      <c r="F281" s="27"/>
      <c r="G281" s="27"/>
      <c r="H281" s="27"/>
      <c r="I281" s="27"/>
      <c r="AJ281" s="26"/>
    </row>
    <row r="282" spans="5:36" x14ac:dyDescent="0.2">
      <c r="E282" s="27"/>
      <c r="F282" s="27"/>
      <c r="G282" s="27"/>
      <c r="H282" s="27"/>
      <c r="I282" s="27"/>
      <c r="AJ282" s="26"/>
    </row>
    <row r="283" spans="5:36" x14ac:dyDescent="0.2">
      <c r="E283" s="27"/>
      <c r="F283" s="27"/>
      <c r="G283" s="27"/>
      <c r="H283" s="27"/>
      <c r="I283" s="27"/>
      <c r="AJ283" s="26"/>
    </row>
    <row r="284" spans="5:36" x14ac:dyDescent="0.2">
      <c r="E284" s="27"/>
      <c r="F284" s="27"/>
      <c r="G284" s="27"/>
      <c r="H284" s="27"/>
      <c r="I284" s="27"/>
      <c r="AJ284" s="26"/>
    </row>
    <row r="285" spans="5:36" x14ac:dyDescent="0.2">
      <c r="E285" s="27"/>
      <c r="F285" s="27"/>
      <c r="G285" s="27"/>
      <c r="H285" s="27"/>
      <c r="I285" s="27"/>
      <c r="AJ285" s="26"/>
    </row>
    <row r="286" spans="5:36" x14ac:dyDescent="0.2">
      <c r="E286" s="27"/>
      <c r="F286" s="27"/>
      <c r="G286" s="27"/>
      <c r="H286" s="27"/>
      <c r="I286" s="27"/>
      <c r="AJ286" s="26"/>
    </row>
    <row r="287" spans="5:36" x14ac:dyDescent="0.2">
      <c r="E287" s="27"/>
      <c r="F287" s="27"/>
      <c r="G287" s="27"/>
      <c r="H287" s="27"/>
      <c r="I287" s="27"/>
      <c r="AJ287" s="26"/>
    </row>
    <row r="288" spans="5:36" x14ac:dyDescent="0.2">
      <c r="E288" s="27"/>
      <c r="F288" s="27"/>
      <c r="G288" s="27"/>
      <c r="H288" s="27"/>
      <c r="I288" s="27"/>
      <c r="AJ288" s="26"/>
    </row>
    <row r="289" spans="5:36" ht="15" x14ac:dyDescent="0.25">
      <c r="E289" s="27"/>
      <c r="F289" s="66"/>
      <c r="G289" s="27"/>
      <c r="H289" s="27"/>
      <c r="I289" s="27"/>
      <c r="AJ289" s="26"/>
    </row>
    <row r="290" spans="5:36" ht="15" x14ac:dyDescent="0.25">
      <c r="E290" s="66"/>
      <c r="F290" s="27"/>
      <c r="G290" s="27"/>
      <c r="H290" s="27"/>
      <c r="I290" s="27"/>
      <c r="AJ290" s="26"/>
    </row>
    <row r="291" spans="5:36" x14ac:dyDescent="0.2">
      <c r="E291" s="27"/>
      <c r="F291" s="27"/>
      <c r="G291" s="27"/>
      <c r="H291" s="27"/>
      <c r="AJ291" s="26"/>
    </row>
    <row r="292" spans="5:36" x14ac:dyDescent="0.2">
      <c r="E292" s="27"/>
      <c r="F292" s="27"/>
      <c r="G292" s="27"/>
      <c r="H292" s="27"/>
      <c r="I292" s="27"/>
      <c r="AJ292" s="26"/>
    </row>
    <row r="293" spans="5:36" ht="15" x14ac:dyDescent="0.25">
      <c r="E293" s="27"/>
      <c r="F293" s="27"/>
      <c r="G293" s="27"/>
      <c r="H293" s="27"/>
      <c r="I293" s="66"/>
    </row>
    <row r="294" spans="5:36" ht="15" x14ac:dyDescent="0.25">
      <c r="E294" s="27"/>
      <c r="F294" s="27"/>
      <c r="G294" s="66"/>
      <c r="H294" s="27"/>
      <c r="I294" s="27"/>
    </row>
    <row r="295" spans="5:36" x14ac:dyDescent="0.2">
      <c r="E295" s="27"/>
      <c r="F295" s="27"/>
      <c r="G295" s="27"/>
      <c r="H295" s="27"/>
      <c r="I295" s="27"/>
    </row>
    <row r="296" spans="5:36" x14ac:dyDescent="0.2">
      <c r="E296" s="27"/>
      <c r="F296" s="27"/>
      <c r="G296" s="27"/>
      <c r="H296" s="27"/>
      <c r="I296" s="27"/>
    </row>
    <row r="297" spans="5:36" x14ac:dyDescent="0.2">
      <c r="E297" s="27"/>
      <c r="F297" s="27"/>
      <c r="G297" s="27"/>
      <c r="H297" s="27"/>
      <c r="I297" s="27"/>
    </row>
    <row r="298" spans="5:36" x14ac:dyDescent="0.2">
      <c r="E298" s="27"/>
      <c r="F298" s="27"/>
      <c r="G298" s="27"/>
      <c r="H298" s="27"/>
      <c r="I298" s="27"/>
    </row>
    <row r="299" spans="5:36" x14ac:dyDescent="0.2">
      <c r="E299" s="27"/>
      <c r="F299" s="27"/>
      <c r="G299" s="27"/>
      <c r="I299" s="27"/>
    </row>
    <row r="300" spans="5:36" x14ac:dyDescent="0.2">
      <c r="E300" s="27"/>
      <c r="F300" s="27"/>
      <c r="G300" s="27"/>
      <c r="H300" s="27"/>
      <c r="I300" s="27"/>
    </row>
    <row r="301" spans="5:36" ht="15" x14ac:dyDescent="0.25">
      <c r="E301" s="27"/>
      <c r="F301" s="27"/>
      <c r="G301" s="27"/>
      <c r="H301" s="66"/>
      <c r="I301" s="27"/>
    </row>
    <row r="302" spans="5:36" x14ac:dyDescent="0.2">
      <c r="E302" s="27"/>
      <c r="F302" s="27"/>
      <c r="G302" s="27"/>
      <c r="H302" s="27"/>
      <c r="I302" s="27"/>
    </row>
    <row r="303" spans="5:36" x14ac:dyDescent="0.2">
      <c r="E303" s="27"/>
      <c r="F303" s="27"/>
      <c r="G303" s="27"/>
      <c r="H303" s="27"/>
      <c r="I303" s="27"/>
    </row>
    <row r="304" spans="5:36" x14ac:dyDescent="0.2">
      <c r="E304" s="27"/>
      <c r="F304" s="27"/>
      <c r="G304" s="27"/>
      <c r="H304" s="27"/>
      <c r="I304" s="27"/>
    </row>
    <row r="305" spans="5:9" ht="15" x14ac:dyDescent="0.25">
      <c r="E305" s="66"/>
      <c r="F305" s="27"/>
      <c r="G305" s="66"/>
      <c r="H305" s="27"/>
      <c r="I305" s="27"/>
    </row>
    <row r="306" spans="5:9" x14ac:dyDescent="0.2">
      <c r="E306" s="27"/>
      <c r="F306" s="27"/>
      <c r="G306" s="27"/>
      <c r="H306" s="27"/>
      <c r="I306" s="27"/>
    </row>
    <row r="307" spans="5:9" x14ac:dyDescent="0.2">
      <c r="E307" s="27"/>
      <c r="G307" s="27"/>
      <c r="H307" s="27"/>
      <c r="I307" s="27"/>
    </row>
    <row r="308" spans="5:9" x14ac:dyDescent="0.2">
      <c r="E308" s="27"/>
      <c r="F308" s="27"/>
      <c r="G308" s="27"/>
      <c r="H308" s="27"/>
      <c r="I308" s="27"/>
    </row>
    <row r="309" spans="5:9" ht="15" x14ac:dyDescent="0.25">
      <c r="E309" s="27"/>
      <c r="F309" s="66"/>
      <c r="G309" s="27"/>
      <c r="H309" s="27"/>
      <c r="I309" s="27"/>
    </row>
    <row r="310" spans="5:9" ht="15" x14ac:dyDescent="0.25">
      <c r="E310" s="27"/>
      <c r="F310" s="27"/>
      <c r="G310" s="27"/>
      <c r="H310" s="27"/>
      <c r="I310" s="66"/>
    </row>
    <row r="311" spans="5:9" x14ac:dyDescent="0.2">
      <c r="E311" s="27"/>
      <c r="F311" s="27"/>
      <c r="G311" s="27"/>
      <c r="H311" s="27"/>
      <c r="I311" s="27"/>
    </row>
    <row r="312" spans="5:9" x14ac:dyDescent="0.2">
      <c r="E312" s="27"/>
      <c r="F312" s="27"/>
      <c r="G312" s="27"/>
      <c r="H312" s="27"/>
      <c r="I312" s="27"/>
    </row>
    <row r="313" spans="5:9" ht="15" x14ac:dyDescent="0.25">
      <c r="E313" s="27"/>
      <c r="F313" s="27"/>
      <c r="G313" s="27"/>
      <c r="H313" s="66"/>
      <c r="I313" s="27"/>
    </row>
    <row r="314" spans="5:9" x14ac:dyDescent="0.2">
      <c r="E314" s="27"/>
      <c r="F314" s="27"/>
      <c r="G314" s="27"/>
      <c r="H314" s="27"/>
      <c r="I314" s="27"/>
    </row>
    <row r="315" spans="5:9" x14ac:dyDescent="0.2">
      <c r="E315" s="27"/>
      <c r="F315" s="27"/>
      <c r="G315" s="27"/>
      <c r="H315" s="27"/>
      <c r="I315" s="27"/>
    </row>
    <row r="316" spans="5:9" x14ac:dyDescent="0.2">
      <c r="E316" s="27"/>
      <c r="F316" s="27"/>
      <c r="G316" s="27"/>
      <c r="H316" s="27"/>
      <c r="I316" s="27"/>
    </row>
    <row r="317" spans="5:9" x14ac:dyDescent="0.2">
      <c r="E317" s="27"/>
      <c r="F317" s="27"/>
      <c r="G317" s="27"/>
      <c r="H317" s="27"/>
      <c r="I317" s="27"/>
    </row>
    <row r="318" spans="5:9" ht="15" x14ac:dyDescent="0.25">
      <c r="E318" s="27"/>
      <c r="F318" s="27"/>
      <c r="G318" s="66"/>
      <c r="H318" s="27"/>
      <c r="I318" s="27"/>
    </row>
    <row r="319" spans="5:9" x14ac:dyDescent="0.2">
      <c r="E319" s="27"/>
      <c r="F319" s="27"/>
      <c r="G319" s="27"/>
      <c r="H319" s="27"/>
      <c r="I319" s="27"/>
    </row>
    <row r="320" spans="5:9" ht="15" x14ac:dyDescent="0.25">
      <c r="E320" s="66"/>
      <c r="F320" s="66"/>
      <c r="G320" s="27"/>
      <c r="H320" s="27"/>
      <c r="I320" s="27"/>
    </row>
    <row r="321" spans="5:9" x14ac:dyDescent="0.2">
      <c r="E321" s="27"/>
      <c r="F321" s="27"/>
      <c r="G321" s="27"/>
      <c r="H321" s="27"/>
      <c r="I321" s="27"/>
    </row>
    <row r="322" spans="5:9" x14ac:dyDescent="0.2">
      <c r="E322" s="27"/>
      <c r="F322" s="27"/>
      <c r="G322" s="27"/>
      <c r="H322" s="27"/>
    </row>
    <row r="323" spans="5:9" x14ac:dyDescent="0.2">
      <c r="E323" s="27"/>
      <c r="F323" s="27"/>
      <c r="G323" s="27"/>
      <c r="H323" s="27"/>
    </row>
    <row r="324" spans="5:9" ht="15" x14ac:dyDescent="0.25">
      <c r="E324" s="27"/>
      <c r="F324" s="27"/>
      <c r="H324" s="27"/>
      <c r="I324" s="66"/>
    </row>
    <row r="325" spans="5:9" x14ac:dyDescent="0.2">
      <c r="F325" s="27"/>
      <c r="H325" s="27"/>
      <c r="I325" s="27"/>
    </row>
    <row r="326" spans="5:9" ht="15" x14ac:dyDescent="0.25">
      <c r="F326" s="27"/>
      <c r="G326" s="66"/>
      <c r="I326" s="27"/>
    </row>
    <row r="327" spans="5:9" ht="15" x14ac:dyDescent="0.25">
      <c r="E327" s="66"/>
      <c r="G327" s="27"/>
      <c r="I327" s="27"/>
    </row>
    <row r="328" spans="5:9" ht="15" x14ac:dyDescent="0.25">
      <c r="E328" s="27"/>
      <c r="G328" s="27"/>
      <c r="H328" s="66"/>
      <c r="I328" s="27"/>
    </row>
    <row r="329" spans="5:9" ht="15" x14ac:dyDescent="0.25">
      <c r="E329" s="27"/>
      <c r="F329" s="66"/>
      <c r="G329" s="27"/>
      <c r="H329" s="27"/>
      <c r="I329" s="27"/>
    </row>
    <row r="330" spans="5:9" x14ac:dyDescent="0.2">
      <c r="E330" s="27"/>
      <c r="F330" s="27"/>
      <c r="G330" s="27"/>
      <c r="H330" s="27"/>
      <c r="I330" s="27"/>
    </row>
    <row r="331" spans="5:9" x14ac:dyDescent="0.2">
      <c r="F331" s="27"/>
      <c r="H331" s="27"/>
      <c r="I331" s="27"/>
    </row>
    <row r="332" spans="5:9" x14ac:dyDescent="0.2">
      <c r="F332" s="27"/>
      <c r="H332" s="27"/>
    </row>
    <row r="334" spans="5:9" ht="15" x14ac:dyDescent="0.25">
      <c r="I334" s="66"/>
    </row>
    <row r="335" spans="5:9" ht="15" x14ac:dyDescent="0.25">
      <c r="F335" s="66"/>
      <c r="H335" s="66"/>
      <c r="I335" s="27"/>
    </row>
    <row r="336" spans="5:9" x14ac:dyDescent="0.2">
      <c r="F336" s="27"/>
      <c r="H336" s="27"/>
      <c r="I336" s="27"/>
    </row>
    <row r="337" spans="6:9" x14ac:dyDescent="0.2">
      <c r="F337" s="27"/>
      <c r="H337" s="27"/>
      <c r="I337" s="27"/>
    </row>
    <row r="338" spans="6:9" x14ac:dyDescent="0.2">
      <c r="F338" s="27"/>
      <c r="H338" s="27"/>
      <c r="I338" s="27"/>
    </row>
    <row r="339" spans="6:9" x14ac:dyDescent="0.2">
      <c r="H339" s="27"/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3" r:id="rId1"/>
  <headerFooter alignWithMargins="0"/>
  <rowBreaks count="7" manualBreakCount="7">
    <brk id="53" max="11" man="1"/>
    <brk id="81" max="11" man="1"/>
    <brk id="109" max="11" man="1"/>
    <brk id="132" max="11" man="1"/>
    <brk id="163" max="11" man="1"/>
    <brk id="190" max="11" man="1"/>
    <brk id="216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ksCumWomen">
    <tabColor rgb="FF00B050"/>
  </sheetPr>
  <dimension ref="A1:AT404"/>
  <sheetViews>
    <sheetView topLeftCell="A4" workbookViewId="0">
      <selection activeCell="P3" sqref="P3"/>
    </sheetView>
  </sheetViews>
  <sheetFormatPr defaultRowHeight="12.75" outlineLevelRow="1" outlineLevelCol="1" x14ac:dyDescent="0.2"/>
  <cols>
    <col min="1" max="2" width="7.140625" style="2" customWidth="1"/>
    <col min="3" max="3" width="23.42578125" style="2" customWidth="1"/>
    <col min="4" max="4" width="7" style="2" customWidth="1"/>
    <col min="5" max="10" width="7.140625" style="2" customWidth="1"/>
    <col min="11" max="11" width="8.5703125" style="2" customWidth="1"/>
    <col min="12" max="12" width="8.85546875" style="2" customWidth="1"/>
    <col min="13" max="13" width="7.140625" style="2" customWidth="1"/>
    <col min="14" max="14" width="10" style="2" hidden="1" customWidth="1" outlineLevel="1"/>
    <col min="15" max="15" width="9.140625" style="2" collapsed="1"/>
    <col min="16" max="18" width="9.140625" style="2" customWidth="1"/>
    <col min="19" max="20" width="10.85546875" style="2" customWidth="1"/>
    <col min="21" max="25" width="9.140625" style="2" customWidth="1"/>
    <col min="26" max="34" width="9.140625" style="2"/>
    <col min="35" max="35" width="9.140625" style="2" customWidth="1"/>
    <col min="36" max="36" width="9.140625" style="2"/>
    <col min="37" max="40" width="10.5703125" style="2" customWidth="1"/>
    <col min="41" max="43" width="9.140625" style="2"/>
    <col min="44" max="44" width="1.5703125" style="2" customWidth="1"/>
    <col min="45" max="16384" width="9.140625" style="2"/>
  </cols>
  <sheetData>
    <row r="1" spans="1:46" hidden="1" outlineLevel="1" x14ac:dyDescent="0.2">
      <c r="Q1" s="27"/>
      <c r="R1" s="27"/>
      <c r="S1" s="27"/>
      <c r="T1" s="27"/>
      <c r="U1" s="27"/>
      <c r="V1" s="28" t="s">
        <v>464</v>
      </c>
      <c r="W1" s="27" t="str">
        <f t="shared" ref="W1:AB1" si="0">IF(OR(W$6&gt;$D$5,W$6&gt;COUNT($E1:$J1)),"",LARGE($E1:$J1,W$6))</f>
        <v/>
      </c>
      <c r="X1" s="27" t="str">
        <f t="shared" si="0"/>
        <v/>
      </c>
      <c r="Y1" s="27" t="str">
        <f t="shared" si="0"/>
        <v/>
      </c>
      <c r="Z1" s="27" t="str">
        <f t="shared" si="0"/>
        <v/>
      </c>
      <c r="AA1" s="27" t="str">
        <f t="shared" si="0"/>
        <v/>
      </c>
      <c r="AB1" s="27" t="str">
        <f t="shared" si="0"/>
        <v/>
      </c>
      <c r="AC1" s="1"/>
      <c r="AD1" s="1"/>
      <c r="AE1" s="1"/>
      <c r="AF1" s="1"/>
      <c r="AG1" s="1"/>
      <c r="AH1" s="1"/>
      <c r="AI1" s="1"/>
      <c r="AR1" s="30"/>
    </row>
    <row r="2" spans="1:46" hidden="1" outlineLevel="1" x14ac:dyDescent="0.2">
      <c r="A2" s="2" t="s">
        <v>466</v>
      </c>
      <c r="J2" s="31" t="s">
        <v>536</v>
      </c>
      <c r="K2" s="32">
        <f>IFERROR(LARGE(E2:J2,1),0)+IF($D$5&gt;=2,IFERROR(LARGE(E2:J2,2),0),0)+IF($D$5&gt;=3,IFERROR(LARGE(E2:J2,3),0),0)+IF($D$5&gt;=4,IFERROR(LARGE(E2:J2,4),0),0)+IF($D$5&gt;=5,IFERROR(LARGE(E2:J2,5),0),0)+IF($D$5&gt;=6,IFERROR(LARGE(E2:J2,6),0),0)</f>
        <v>0</v>
      </c>
      <c r="L2" s="32" t="s">
        <v>718</v>
      </c>
      <c r="M2" s="32"/>
      <c r="N2" s="33">
        <f>K2+(ROW(K2)-ROW(K$6))/10000</f>
        <v>-4.0000000000000002E-4</v>
      </c>
      <c r="O2" s="32">
        <f>COUNT(E2:J2)</f>
        <v>0</v>
      </c>
      <c r="P2" s="32">
        <f ca="1">IF(AND(O2=1,OFFSET(D2,0,P$3)&gt;0),"Y",0)</f>
        <v>0</v>
      </c>
      <c r="Q2" s="34">
        <v>0</v>
      </c>
      <c r="R2" s="35">
        <f>1-(Q2=Q1)</f>
        <v>0</v>
      </c>
      <c r="S2" s="36">
        <f>IFERROR(LARGE(E2:J2,1),0)*1.001+IF($D$5&gt;=2,IFERROR(LARGE(E2:J2,2),0),0)*1.0001+IF($D$5&gt;=3,IFERROR(LARGE(E2:J2,3),0),0)*1.00001+IF($D$5&gt;=4,IFERROR(LARGE(E2:J2,4),0),0)*1.000001+IF($D$5&gt;=5,IFERROR(LARGE(E2:J2,5),0),0)*1.0000001+IF($D$5&gt;=6,IFERROR(LARGE(E2:J2,6),0),0)*1.00000001</f>
        <v>0</v>
      </c>
      <c r="T2" s="36">
        <f>K2+W2/1000+IF($D$5&gt;=2,X2/10000,0)+IF($D$5&gt;=3,Y2/100000,0)+IF($D$5&gt;=4,Z2/1000000,0)+IF($D$5&gt;=5,AA2/10000000,0)+IF($D$5&gt;=6,AB2/100000000,0)</f>
        <v>0</v>
      </c>
      <c r="U2" s="35">
        <f>1-(S2=T2)</f>
        <v>0</v>
      </c>
      <c r="V2" s="35">
        <f>K2+W2/1000+X2/10000+Y2/100000+Z2/1000000+AA2/10000000+AB2/100000000</f>
        <v>0</v>
      </c>
      <c r="W2" s="27"/>
      <c r="X2" s="27"/>
      <c r="Y2" s="27"/>
      <c r="Z2" s="27"/>
      <c r="AA2" s="27"/>
      <c r="AB2" s="27"/>
      <c r="AC2" s="31" t="s">
        <v>537</v>
      </c>
      <c r="AD2" s="37" t="e">
        <v>#N/A</v>
      </c>
      <c r="AE2" s="37" t="e">
        <f>IF($AD2="Query O/S",AO2,0)</f>
        <v>#N/A</v>
      </c>
      <c r="AF2" s="37" t="e">
        <f>IF($AD2="Query O/S",AP2,0)</f>
        <v>#N/A</v>
      </c>
      <c r="AG2" s="37" t="e">
        <f>IF($AD2="Query O/S",AQ2,0)</f>
        <v>#N/A</v>
      </c>
      <c r="AH2" s="38"/>
      <c r="AI2" s="67"/>
      <c r="AJ2" s="40">
        <f>MAX(E2:J2)</f>
        <v>0</v>
      </c>
      <c r="AK2" s="32">
        <f>(IFERROR(LARGE(E2:J2,1),0)+IF($AK$3&gt;=2,IFERROR(LARGE(E2:J2,2),0),0)+IF($AK$3&gt;=3,IFERROR(LARGE(E2:J2,3),0),0)+IF($AK$3&gt;=4,IFERROR(LARGE(E2:J2,4),0),0)+IF($AK$3&gt;=5,IFERROR(LARGE(E2:J2,5),0),0)+IF($AK$3&gt;=6,IFERROR(LARGE(E2:J2,6),0),0)+AJ2)*(L2="Y")</f>
        <v>0</v>
      </c>
      <c r="AL2" s="40" t="e">
        <f>IF(AND($AD2="Query O/s",AO2&lt;&gt;""),AO2,"-")</f>
        <v>#N/A</v>
      </c>
      <c r="AM2" s="40" t="e">
        <f>IF(AND($AD2="Query O/s",AP2&lt;&gt;""),AP2,"-")</f>
        <v>#N/A</v>
      </c>
      <c r="AN2" s="40" t="e">
        <f>IF(AND($AD2="Query O/s",AQ2&lt;&gt;""),AQ2,"-")</f>
        <v>#N/A</v>
      </c>
      <c r="AR2" s="30"/>
    </row>
    <row r="3" spans="1:46" hidden="1" outlineLevel="1" x14ac:dyDescent="0.2">
      <c r="J3" s="31"/>
      <c r="K3" s="27"/>
      <c r="L3" s="27"/>
      <c r="M3" s="27"/>
      <c r="N3" s="42"/>
      <c r="O3" s="27" t="s">
        <v>470</v>
      </c>
      <c r="P3" s="43">
        <v>1</v>
      </c>
      <c r="Q3" s="44" t="s">
        <v>538</v>
      </c>
      <c r="R3" s="45" t="s">
        <v>472</v>
      </c>
      <c r="U3" s="45" t="s">
        <v>473</v>
      </c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1" t="s">
        <v>474</v>
      </c>
      <c r="AK3" s="3">
        <f>$D$5-1</f>
        <v>3</v>
      </c>
      <c r="AO3" s="1" t="s">
        <v>475</v>
      </c>
      <c r="AR3" s="30"/>
    </row>
    <row r="4" spans="1:46" s="15" customFormat="1" ht="38.25" customHeight="1" collapsed="1" thickBot="1" x14ac:dyDescent="0.45">
      <c r="A4" s="15" t="s">
        <v>713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47">
        <f>SUM(R6:R180)</f>
        <v>5</v>
      </c>
      <c r="U4" s="47">
        <f>SUM(U6:U180)</f>
        <v>0</v>
      </c>
      <c r="V4" s="44" t="s">
        <v>539</v>
      </c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44" t="s">
        <v>540</v>
      </c>
      <c r="AL4" s="27"/>
      <c r="AM4" s="27"/>
      <c r="AN4" s="27"/>
      <c r="AO4" s="27"/>
      <c r="AP4" s="27"/>
      <c r="AQ4" s="27"/>
      <c r="AR4" s="48" t="s">
        <v>541</v>
      </c>
      <c r="AS4" s="27"/>
      <c r="AT4" s="27"/>
    </row>
    <row r="5" spans="1:46" x14ac:dyDescent="0.2">
      <c r="A5" s="26" t="s">
        <v>479</v>
      </c>
      <c r="B5" s="26"/>
      <c r="C5" s="26"/>
      <c r="D5" s="49">
        <v>4</v>
      </c>
      <c r="K5" s="50" t="str">
        <f>"Total is best " &amp;D5&amp;" races"</f>
        <v>Total is best 4 races</v>
      </c>
      <c r="Q5" s="26" t="s">
        <v>480</v>
      </c>
      <c r="R5" s="26"/>
      <c r="S5" s="51" t="s">
        <v>481</v>
      </c>
      <c r="T5" s="51"/>
      <c r="U5" s="51"/>
      <c r="V5" s="26"/>
      <c r="W5" s="26" t="s">
        <v>482</v>
      </c>
      <c r="X5" s="26"/>
      <c r="Y5" s="26"/>
      <c r="Z5" s="26"/>
      <c r="AA5" s="26"/>
      <c r="AB5" s="26"/>
      <c r="AE5" s="2" t="s">
        <v>483</v>
      </c>
      <c r="AH5" s="26" t="s">
        <v>484</v>
      </c>
      <c r="AK5" s="26"/>
      <c r="AL5" s="26" t="s">
        <v>485</v>
      </c>
      <c r="AM5" s="26"/>
      <c r="AN5" s="26"/>
      <c r="AO5" s="44" t="s">
        <v>542</v>
      </c>
      <c r="AP5" s="26"/>
      <c r="AQ5" s="26"/>
      <c r="AR5" s="30"/>
    </row>
    <row r="6" spans="1:46" s="26" customFormat="1" ht="56.25" x14ac:dyDescent="0.2">
      <c r="A6" s="54" t="s">
        <v>487</v>
      </c>
      <c r="B6" s="53" t="s">
        <v>488</v>
      </c>
      <c r="C6" s="26" t="s">
        <v>489</v>
      </c>
      <c r="D6" s="54" t="s">
        <v>490</v>
      </c>
      <c r="E6" s="54" t="s">
        <v>491</v>
      </c>
      <c r="F6" s="54" t="s">
        <v>492</v>
      </c>
      <c r="G6" s="54" t="s">
        <v>493</v>
      </c>
      <c r="H6" s="54" t="s">
        <v>494</v>
      </c>
      <c r="I6" s="54" t="s">
        <v>495</v>
      </c>
      <c r="J6" s="54" t="s">
        <v>496</v>
      </c>
      <c r="K6" s="54" t="s">
        <v>497</v>
      </c>
      <c r="L6" s="55" t="s">
        <v>498</v>
      </c>
      <c r="M6" s="55" t="s">
        <v>499</v>
      </c>
      <c r="N6" s="56" t="s">
        <v>500</v>
      </c>
      <c r="O6" s="20" t="s">
        <v>501</v>
      </c>
      <c r="P6" s="55" t="s">
        <v>502</v>
      </c>
      <c r="Q6" s="54" t="s">
        <v>503</v>
      </c>
      <c r="R6" s="57" t="s">
        <v>472</v>
      </c>
      <c r="S6" s="20" t="s">
        <v>504</v>
      </c>
      <c r="T6" s="20" t="s">
        <v>505</v>
      </c>
      <c r="U6" s="20" t="s">
        <v>506</v>
      </c>
      <c r="V6" s="57" t="s">
        <v>507</v>
      </c>
      <c r="W6" s="54">
        <v>1</v>
      </c>
      <c r="X6" s="54">
        <v>2</v>
      </c>
      <c r="Y6" s="54">
        <v>3</v>
      </c>
      <c r="Z6" s="54">
        <v>4</v>
      </c>
      <c r="AA6" s="54">
        <v>5</v>
      </c>
      <c r="AB6" s="54">
        <v>6</v>
      </c>
      <c r="AD6" s="58" t="s">
        <v>508</v>
      </c>
      <c r="AE6" s="22" t="s">
        <v>509</v>
      </c>
      <c r="AF6" s="22" t="s">
        <v>510</v>
      </c>
      <c r="AG6" s="22" t="s">
        <v>511</v>
      </c>
      <c r="AH6" s="58" t="s">
        <v>512</v>
      </c>
      <c r="AI6" s="58" t="s">
        <v>513</v>
      </c>
      <c r="AJ6" s="22" t="s">
        <v>514</v>
      </c>
      <c r="AK6" s="22" t="s">
        <v>515</v>
      </c>
      <c r="AL6" s="22" t="s">
        <v>509</v>
      </c>
      <c r="AM6" s="22" t="s">
        <v>510</v>
      </c>
      <c r="AN6" s="22" t="s">
        <v>511</v>
      </c>
      <c r="AO6" s="22" t="s">
        <v>509</v>
      </c>
      <c r="AP6" s="22" t="s">
        <v>510</v>
      </c>
      <c r="AQ6" s="22" t="s">
        <v>511</v>
      </c>
      <c r="AR6" s="52"/>
    </row>
    <row r="7" spans="1:46" s="26" customFormat="1" x14ac:dyDescent="0.2">
      <c r="A7" s="54"/>
      <c r="B7" s="1"/>
      <c r="C7" s="26" t="s">
        <v>543</v>
      </c>
      <c r="D7" s="54"/>
      <c r="E7" s="27"/>
      <c r="F7" s="29"/>
      <c r="G7" s="29"/>
      <c r="H7" s="29"/>
      <c r="I7" s="29"/>
      <c r="J7" s="29"/>
      <c r="K7" s="27"/>
      <c r="L7" s="27"/>
      <c r="M7" s="27"/>
      <c r="N7" s="42"/>
      <c r="O7" s="27"/>
      <c r="P7" s="27"/>
      <c r="Q7" s="54" t="s">
        <v>160</v>
      </c>
      <c r="R7" s="54"/>
      <c r="S7" s="54"/>
      <c r="T7" s="54"/>
      <c r="U7" s="54"/>
      <c r="V7" s="35"/>
      <c r="W7" s="54"/>
      <c r="X7" s="54"/>
      <c r="Y7" s="54"/>
      <c r="Z7" s="54"/>
      <c r="AA7" s="54"/>
      <c r="AB7" s="54"/>
      <c r="AH7" s="68"/>
      <c r="AI7" s="68"/>
      <c r="AL7" s="40"/>
      <c r="AM7" s="40"/>
      <c r="AN7" s="40"/>
      <c r="AO7" s="38">
        <v>797</v>
      </c>
      <c r="AP7" s="38">
        <v>796</v>
      </c>
      <c r="AQ7" s="38">
        <v>744</v>
      </c>
      <c r="AR7" s="52"/>
    </row>
    <row r="8" spans="1:46" s="26" customFormat="1" x14ac:dyDescent="0.2">
      <c r="A8" s="29">
        <v>1</v>
      </c>
      <c r="B8" s="1">
        <v>1</v>
      </c>
      <c r="C8" s="1" t="s">
        <v>159</v>
      </c>
      <c r="D8" s="29" t="s">
        <v>30</v>
      </c>
      <c r="E8" s="29">
        <v>192</v>
      </c>
      <c r="F8" s="29"/>
      <c r="G8" s="29"/>
      <c r="H8" s="29"/>
      <c r="I8" s="29"/>
      <c r="J8" s="29"/>
      <c r="K8" s="32">
        <f t="shared" ref="K8:K24" si="1">IFERROR(LARGE(E8:J8,1),0)+IF($D$5&gt;=2,IFERROR(LARGE(E8:J8,2),0),0)+IF($D$5&gt;=3,IFERROR(LARGE(E8:J8,3),0),0)+IF($D$5&gt;=4,IFERROR(LARGE(E8:J8,4),0),0)+IF($D$5&gt;=5,IFERROR(LARGE(E8:J8,5),0),0)+IF($D$5&gt;=6,IFERROR(LARGE(E8:J8,6),0),0)</f>
        <v>192</v>
      </c>
      <c r="L8" s="32" t="s">
        <v>719</v>
      </c>
      <c r="M8" s="32" t="s">
        <v>544</v>
      </c>
      <c r="N8" s="33">
        <f t="shared" ref="N8:N24" si="2">K8+(ROW(K8)-ROW(K$6))/10000</f>
        <v>192.00020000000001</v>
      </c>
      <c r="O8" s="32">
        <f t="shared" ref="O8:O24" si="3">COUNT(E8:J8)</f>
        <v>1</v>
      </c>
      <c r="P8" s="32" t="str">
        <f t="shared" ref="P8:P24" ca="1" si="4">IF(AND(O8=1,OFFSET(D8,0,P$3)&gt;0),"Y",0)</f>
        <v>Y</v>
      </c>
      <c r="Q8" s="34" t="s">
        <v>160</v>
      </c>
      <c r="R8" s="35">
        <f t="shared" ref="R8:R24" si="5">1-(Q8=Q7)</f>
        <v>0</v>
      </c>
      <c r="S8" s="36">
        <f t="shared" ref="S8:S24" si="6">IFERROR(LARGE(E8:J8,1),0)*1.001+IF($D$5&gt;=2,IFERROR(LARGE(E8:J8,2),0),0)*1.0001+IF($D$5&gt;=3,IFERROR(LARGE(E8:J8,3),0),0)*1.00001+IF($D$5&gt;=4,IFERROR(LARGE(E8:J8,4),0),0)*1.000001+IF($D$5&gt;=5,IFERROR(LARGE(E8:J8,5),0),0)*1.0000001+IF($D$5&gt;=6,IFERROR(LARGE(E8:J8,6),0),0)*1.00000001</f>
        <v>192.19199999999998</v>
      </c>
      <c r="T8" s="36">
        <f t="shared" ref="T8:T24" si="7">K8+W8/1000+IF($D$5&gt;=2,X8/10000,0)+IF($D$5&gt;=3,Y8/100000,0)+IF($D$5&gt;=4,Z8/1000000,0)+IF($D$5&gt;=5,AA8/10000000,0)+IF($D$5&gt;=6,AB8/100000000,0)</f>
        <v>192.19200000000001</v>
      </c>
      <c r="U8" s="35">
        <f t="shared" ref="U8:U24" si="8">1-(S8=T8)</f>
        <v>0</v>
      </c>
      <c r="V8" s="35">
        <f t="shared" ref="V8:V24" si="9">K8+W8/1000+X8/10000+Y8/100000+Z8/1000000+AA8/10000000+AB8/100000000</f>
        <v>192.19200000000001</v>
      </c>
      <c r="W8" s="29">
        <v>192</v>
      </c>
      <c r="X8" s="29"/>
      <c r="Y8" s="29"/>
      <c r="Z8" s="29"/>
      <c r="AA8" s="29"/>
      <c r="AB8" s="29"/>
      <c r="AH8" s="69"/>
      <c r="AI8" s="69"/>
      <c r="AL8" s="40"/>
      <c r="AM8" s="40"/>
      <c r="AN8" s="40"/>
      <c r="AO8" s="59"/>
      <c r="AP8" s="59"/>
      <c r="AQ8" s="59"/>
      <c r="AR8" s="52"/>
    </row>
    <row r="9" spans="1:46" s="26" customFormat="1" x14ac:dyDescent="0.2">
      <c r="A9" s="29">
        <v>2</v>
      </c>
      <c r="B9" s="1">
        <v>2</v>
      </c>
      <c r="C9" s="1" t="s">
        <v>168</v>
      </c>
      <c r="D9" s="29" t="s">
        <v>25</v>
      </c>
      <c r="E9" s="29">
        <v>189</v>
      </c>
      <c r="F9" s="29"/>
      <c r="G9" s="29"/>
      <c r="H9" s="29"/>
      <c r="I9" s="29"/>
      <c r="J9" s="29"/>
      <c r="K9" s="32">
        <f t="shared" si="1"/>
        <v>189</v>
      </c>
      <c r="L9" s="32" t="s">
        <v>719</v>
      </c>
      <c r="M9" s="32" t="s">
        <v>545</v>
      </c>
      <c r="N9" s="33">
        <f t="shared" si="2"/>
        <v>189.00030000000001</v>
      </c>
      <c r="O9" s="32">
        <f t="shared" si="3"/>
        <v>1</v>
      </c>
      <c r="P9" s="32" t="str">
        <f t="shared" ca="1" si="4"/>
        <v>Y</v>
      </c>
      <c r="Q9" s="34" t="s">
        <v>160</v>
      </c>
      <c r="R9" s="35">
        <f t="shared" si="5"/>
        <v>0</v>
      </c>
      <c r="S9" s="36">
        <f t="shared" si="6"/>
        <v>189.18899999999999</v>
      </c>
      <c r="T9" s="36">
        <f t="shared" si="7"/>
        <v>189.18899999999999</v>
      </c>
      <c r="U9" s="35">
        <f t="shared" si="8"/>
        <v>0</v>
      </c>
      <c r="V9" s="35">
        <f t="shared" si="9"/>
        <v>189.18899999999999</v>
      </c>
      <c r="W9" s="29">
        <v>189</v>
      </c>
      <c r="X9" s="29"/>
      <c r="Y9" s="29"/>
      <c r="Z9" s="29"/>
      <c r="AA9" s="29"/>
      <c r="AB9" s="29"/>
      <c r="AH9" s="69"/>
      <c r="AI9" s="69"/>
      <c r="AL9" s="40"/>
      <c r="AM9" s="40"/>
      <c r="AN9" s="40"/>
      <c r="AO9" s="59"/>
      <c r="AP9" s="59"/>
      <c r="AQ9" s="59"/>
      <c r="AR9" s="52"/>
    </row>
    <row r="10" spans="1:46" s="26" customFormat="1" x14ac:dyDescent="0.2">
      <c r="A10" s="29">
        <v>3</v>
      </c>
      <c r="B10" s="1">
        <v>3</v>
      </c>
      <c r="C10" s="1" t="s">
        <v>175</v>
      </c>
      <c r="D10" s="29" t="s">
        <v>30</v>
      </c>
      <c r="E10" s="29">
        <v>186</v>
      </c>
      <c r="F10" s="29"/>
      <c r="G10" s="29"/>
      <c r="H10" s="29"/>
      <c r="I10" s="29"/>
      <c r="J10" s="29"/>
      <c r="K10" s="32">
        <f t="shared" si="1"/>
        <v>186</v>
      </c>
      <c r="L10" s="32" t="s">
        <v>719</v>
      </c>
      <c r="M10" s="32" t="s">
        <v>546</v>
      </c>
      <c r="N10" s="33">
        <f t="shared" si="2"/>
        <v>186.00040000000001</v>
      </c>
      <c r="O10" s="32">
        <f t="shared" si="3"/>
        <v>1</v>
      </c>
      <c r="P10" s="32" t="str">
        <f t="shared" ca="1" si="4"/>
        <v>Y</v>
      </c>
      <c r="Q10" s="34" t="s">
        <v>160</v>
      </c>
      <c r="R10" s="35">
        <f t="shared" si="5"/>
        <v>0</v>
      </c>
      <c r="S10" s="36">
        <f t="shared" si="6"/>
        <v>186.18599999999998</v>
      </c>
      <c r="T10" s="36">
        <f t="shared" si="7"/>
        <v>186.18600000000001</v>
      </c>
      <c r="U10" s="35">
        <f t="shared" si="8"/>
        <v>0</v>
      </c>
      <c r="V10" s="35">
        <f t="shared" si="9"/>
        <v>186.18600000000001</v>
      </c>
      <c r="W10" s="29">
        <v>186</v>
      </c>
      <c r="X10" s="29"/>
      <c r="Y10" s="29"/>
      <c r="Z10" s="29"/>
      <c r="AA10" s="29"/>
      <c r="AB10" s="29"/>
      <c r="AH10" s="69"/>
      <c r="AI10" s="69"/>
      <c r="AL10" s="40"/>
      <c r="AM10" s="40"/>
      <c r="AN10" s="40"/>
      <c r="AO10" s="59"/>
      <c r="AP10" s="59"/>
      <c r="AQ10" s="59"/>
      <c r="AR10" s="52"/>
    </row>
    <row r="11" spans="1:46" s="26" customFormat="1" x14ac:dyDescent="0.2">
      <c r="A11" s="29">
        <v>4</v>
      </c>
      <c r="B11" s="1">
        <v>4</v>
      </c>
      <c r="C11" s="1" t="s">
        <v>179</v>
      </c>
      <c r="D11" s="29" t="s">
        <v>25</v>
      </c>
      <c r="E11" s="29">
        <v>184</v>
      </c>
      <c r="F11" s="29"/>
      <c r="G11" s="29"/>
      <c r="H11" s="29"/>
      <c r="I11" s="29"/>
      <c r="J11" s="29"/>
      <c r="K11" s="32">
        <f t="shared" si="1"/>
        <v>184</v>
      </c>
      <c r="L11" s="32" t="s">
        <v>719</v>
      </c>
      <c r="M11" s="32"/>
      <c r="N11" s="33">
        <f t="shared" si="2"/>
        <v>184.00049999999999</v>
      </c>
      <c r="O11" s="32">
        <f t="shared" si="3"/>
        <v>1</v>
      </c>
      <c r="P11" s="32" t="str">
        <f t="shared" ca="1" si="4"/>
        <v>Y</v>
      </c>
      <c r="Q11" s="34" t="s">
        <v>160</v>
      </c>
      <c r="R11" s="35">
        <f t="shared" si="5"/>
        <v>0</v>
      </c>
      <c r="S11" s="36">
        <f t="shared" si="6"/>
        <v>184.18399999999997</v>
      </c>
      <c r="T11" s="36">
        <f t="shared" si="7"/>
        <v>184.184</v>
      </c>
      <c r="U11" s="35">
        <f t="shared" si="8"/>
        <v>0</v>
      </c>
      <c r="V11" s="35">
        <f t="shared" si="9"/>
        <v>184.184</v>
      </c>
      <c r="W11" s="29">
        <v>184</v>
      </c>
      <c r="X11" s="29"/>
      <c r="Y11" s="29"/>
      <c r="Z11" s="29"/>
      <c r="AA11" s="29"/>
      <c r="AB11" s="29"/>
      <c r="AH11" s="69"/>
      <c r="AI11" s="69"/>
      <c r="AL11" s="40"/>
      <c r="AM11" s="40"/>
      <c r="AN11" s="40"/>
      <c r="AO11" s="59"/>
      <c r="AP11" s="59"/>
      <c r="AQ11" s="59"/>
      <c r="AR11" s="52"/>
    </row>
    <row r="12" spans="1:46" s="26" customFormat="1" x14ac:dyDescent="0.2">
      <c r="A12" s="29">
        <v>5</v>
      </c>
      <c r="B12" s="1">
        <v>5</v>
      </c>
      <c r="C12" s="1" t="s">
        <v>208</v>
      </c>
      <c r="D12" s="29" t="s">
        <v>25</v>
      </c>
      <c r="E12" s="29">
        <v>177</v>
      </c>
      <c r="F12" s="29"/>
      <c r="G12" s="29"/>
      <c r="H12" s="29"/>
      <c r="I12" s="29"/>
      <c r="J12" s="29"/>
      <c r="K12" s="32">
        <f t="shared" si="1"/>
        <v>177</v>
      </c>
      <c r="L12" s="32" t="s">
        <v>719</v>
      </c>
      <c r="M12" s="32"/>
      <c r="N12" s="33">
        <f t="shared" si="2"/>
        <v>177.00059999999999</v>
      </c>
      <c r="O12" s="32">
        <f t="shared" si="3"/>
        <v>1</v>
      </c>
      <c r="P12" s="32" t="str">
        <f t="shared" ca="1" si="4"/>
        <v>Y</v>
      </c>
      <c r="Q12" s="34" t="s">
        <v>160</v>
      </c>
      <c r="R12" s="35">
        <f t="shared" si="5"/>
        <v>0</v>
      </c>
      <c r="S12" s="36">
        <f t="shared" si="6"/>
        <v>177.17699999999999</v>
      </c>
      <c r="T12" s="36">
        <f t="shared" si="7"/>
        <v>177.17699999999999</v>
      </c>
      <c r="U12" s="35">
        <f t="shared" si="8"/>
        <v>0</v>
      </c>
      <c r="V12" s="35">
        <f t="shared" si="9"/>
        <v>177.17699999999999</v>
      </c>
      <c r="W12" s="29">
        <v>177</v>
      </c>
      <c r="X12" s="29"/>
      <c r="Y12" s="29"/>
      <c r="Z12" s="29"/>
      <c r="AA12" s="29"/>
      <c r="AB12" s="29"/>
      <c r="AH12" s="69"/>
      <c r="AI12" s="69"/>
      <c r="AL12" s="40"/>
      <c r="AM12" s="40"/>
      <c r="AN12" s="40"/>
      <c r="AO12" s="59"/>
      <c r="AP12" s="59"/>
      <c r="AQ12" s="59"/>
      <c r="AR12" s="52"/>
    </row>
    <row r="13" spans="1:46" s="26" customFormat="1" x14ac:dyDescent="0.2">
      <c r="A13" s="29">
        <v>6</v>
      </c>
      <c r="B13" s="1">
        <v>6</v>
      </c>
      <c r="C13" s="1" t="s">
        <v>218</v>
      </c>
      <c r="D13" s="29" t="s">
        <v>25</v>
      </c>
      <c r="E13" s="29">
        <v>174</v>
      </c>
      <c r="F13" s="29"/>
      <c r="G13" s="29"/>
      <c r="H13" s="29"/>
      <c r="I13" s="29"/>
      <c r="J13" s="29"/>
      <c r="K13" s="32">
        <f t="shared" si="1"/>
        <v>174</v>
      </c>
      <c r="L13" s="32" t="s">
        <v>719</v>
      </c>
      <c r="M13" s="32"/>
      <c r="N13" s="33">
        <f t="shared" si="2"/>
        <v>174.00069999999999</v>
      </c>
      <c r="O13" s="32">
        <f t="shared" si="3"/>
        <v>1</v>
      </c>
      <c r="P13" s="32" t="str">
        <f t="shared" ca="1" si="4"/>
        <v>Y</v>
      </c>
      <c r="Q13" s="34" t="s">
        <v>160</v>
      </c>
      <c r="R13" s="35">
        <f t="shared" si="5"/>
        <v>0</v>
      </c>
      <c r="S13" s="36">
        <f t="shared" si="6"/>
        <v>174.17399999999998</v>
      </c>
      <c r="T13" s="36">
        <f t="shared" si="7"/>
        <v>174.17400000000001</v>
      </c>
      <c r="U13" s="35">
        <f t="shared" si="8"/>
        <v>0</v>
      </c>
      <c r="V13" s="35">
        <f t="shared" si="9"/>
        <v>174.17400000000001</v>
      </c>
      <c r="W13" s="29">
        <v>174</v>
      </c>
      <c r="X13" s="29"/>
      <c r="Y13" s="29"/>
      <c r="Z13" s="29"/>
      <c r="AA13" s="29"/>
      <c r="AB13" s="29"/>
      <c r="AH13" s="69"/>
      <c r="AI13" s="69"/>
      <c r="AL13" s="40"/>
      <c r="AM13" s="40"/>
      <c r="AN13" s="40"/>
      <c r="AO13" s="59"/>
      <c r="AP13" s="59"/>
      <c r="AQ13" s="59"/>
      <c r="AR13" s="52"/>
    </row>
    <row r="14" spans="1:46" s="26" customFormat="1" x14ac:dyDescent="0.2">
      <c r="A14" s="29">
        <v>7</v>
      </c>
      <c r="B14" s="1">
        <v>7</v>
      </c>
      <c r="C14" s="1" t="s">
        <v>222</v>
      </c>
      <c r="D14" s="29" t="s">
        <v>30</v>
      </c>
      <c r="E14" s="29">
        <v>173</v>
      </c>
      <c r="F14" s="29"/>
      <c r="G14" s="29"/>
      <c r="H14" s="29"/>
      <c r="I14" s="29"/>
      <c r="J14" s="29"/>
      <c r="K14" s="32">
        <f t="shared" si="1"/>
        <v>173</v>
      </c>
      <c r="L14" s="32" t="s">
        <v>719</v>
      </c>
      <c r="M14" s="32"/>
      <c r="N14" s="33">
        <f t="shared" si="2"/>
        <v>173.0008</v>
      </c>
      <c r="O14" s="32">
        <f t="shared" si="3"/>
        <v>1</v>
      </c>
      <c r="P14" s="32" t="str">
        <f t="shared" ca="1" si="4"/>
        <v>Y</v>
      </c>
      <c r="Q14" s="34" t="s">
        <v>160</v>
      </c>
      <c r="R14" s="35">
        <f t="shared" si="5"/>
        <v>0</v>
      </c>
      <c r="S14" s="36">
        <f t="shared" si="6"/>
        <v>173.17299999999997</v>
      </c>
      <c r="T14" s="36">
        <f t="shared" si="7"/>
        <v>173.173</v>
      </c>
      <c r="U14" s="35">
        <f t="shared" si="8"/>
        <v>0</v>
      </c>
      <c r="V14" s="35">
        <f t="shared" si="9"/>
        <v>173.173</v>
      </c>
      <c r="W14" s="29">
        <v>173</v>
      </c>
      <c r="X14" s="29"/>
      <c r="Y14" s="29"/>
      <c r="Z14" s="29"/>
      <c r="AA14" s="29"/>
      <c r="AB14" s="29"/>
      <c r="AH14" s="69"/>
      <c r="AI14" s="69"/>
      <c r="AL14" s="40"/>
      <c r="AM14" s="40"/>
      <c r="AN14" s="40"/>
      <c r="AO14" s="59"/>
      <c r="AP14" s="59"/>
      <c r="AQ14" s="59"/>
      <c r="AR14" s="52"/>
    </row>
    <row r="15" spans="1:46" s="26" customFormat="1" x14ac:dyDescent="0.2">
      <c r="A15" s="29">
        <v>8</v>
      </c>
      <c r="B15" s="1">
        <v>8</v>
      </c>
      <c r="C15" s="1" t="s">
        <v>239</v>
      </c>
      <c r="D15" s="29" t="s">
        <v>30</v>
      </c>
      <c r="E15" s="29">
        <v>169</v>
      </c>
      <c r="F15" s="29"/>
      <c r="G15" s="29"/>
      <c r="H15" s="29"/>
      <c r="I15" s="29"/>
      <c r="J15" s="29"/>
      <c r="K15" s="32">
        <f t="shared" si="1"/>
        <v>169</v>
      </c>
      <c r="L15" s="32" t="s">
        <v>719</v>
      </c>
      <c r="M15" s="32"/>
      <c r="N15" s="33">
        <f t="shared" si="2"/>
        <v>169.0009</v>
      </c>
      <c r="O15" s="32">
        <f t="shared" si="3"/>
        <v>1</v>
      </c>
      <c r="P15" s="32" t="str">
        <f t="shared" ca="1" si="4"/>
        <v>Y</v>
      </c>
      <c r="Q15" s="34" t="s">
        <v>160</v>
      </c>
      <c r="R15" s="35">
        <f t="shared" si="5"/>
        <v>0</v>
      </c>
      <c r="S15" s="36">
        <f t="shared" si="6"/>
        <v>169.16899999999998</v>
      </c>
      <c r="T15" s="36">
        <f t="shared" si="7"/>
        <v>169.16900000000001</v>
      </c>
      <c r="U15" s="35">
        <f t="shared" si="8"/>
        <v>0</v>
      </c>
      <c r="V15" s="35">
        <f t="shared" si="9"/>
        <v>169.16900000000001</v>
      </c>
      <c r="W15" s="29">
        <v>169</v>
      </c>
      <c r="X15" s="29"/>
      <c r="Y15" s="29"/>
      <c r="Z15" s="29"/>
      <c r="AA15" s="29"/>
      <c r="AB15" s="29"/>
      <c r="AH15" s="69"/>
      <c r="AI15" s="69"/>
      <c r="AL15" s="40"/>
      <c r="AM15" s="40"/>
      <c r="AN15" s="40"/>
      <c r="AO15" s="59"/>
      <c r="AP15" s="59"/>
      <c r="AQ15" s="59"/>
      <c r="AR15" s="52"/>
    </row>
    <row r="16" spans="1:46" s="26" customFormat="1" x14ac:dyDescent="0.2">
      <c r="A16" s="29">
        <v>9</v>
      </c>
      <c r="B16" s="1">
        <v>9</v>
      </c>
      <c r="C16" s="1" t="s">
        <v>258</v>
      </c>
      <c r="D16" s="29" t="s">
        <v>38</v>
      </c>
      <c r="E16" s="29">
        <v>163</v>
      </c>
      <c r="F16" s="29"/>
      <c r="G16" s="29"/>
      <c r="H16" s="29"/>
      <c r="I16" s="29"/>
      <c r="J16" s="29"/>
      <c r="K16" s="32">
        <f t="shared" si="1"/>
        <v>163</v>
      </c>
      <c r="L16" s="32" t="s">
        <v>719</v>
      </c>
      <c r="M16" s="32"/>
      <c r="N16" s="33">
        <f t="shared" si="2"/>
        <v>163.001</v>
      </c>
      <c r="O16" s="32">
        <f t="shared" si="3"/>
        <v>1</v>
      </c>
      <c r="P16" s="32" t="str">
        <f t="shared" ca="1" si="4"/>
        <v>Y</v>
      </c>
      <c r="Q16" s="34" t="s">
        <v>160</v>
      </c>
      <c r="R16" s="35">
        <f t="shared" si="5"/>
        <v>0</v>
      </c>
      <c r="S16" s="36">
        <f t="shared" si="6"/>
        <v>163.16299999999998</v>
      </c>
      <c r="T16" s="36">
        <f t="shared" si="7"/>
        <v>163.16300000000001</v>
      </c>
      <c r="U16" s="35">
        <f t="shared" si="8"/>
        <v>0</v>
      </c>
      <c r="V16" s="35">
        <f t="shared" si="9"/>
        <v>163.16300000000001</v>
      </c>
      <c r="W16" s="29">
        <v>163</v>
      </c>
      <c r="X16" s="29"/>
      <c r="Y16" s="29"/>
      <c r="Z16" s="29"/>
      <c r="AA16" s="29"/>
      <c r="AB16" s="29"/>
      <c r="AH16" s="69"/>
      <c r="AI16" s="69"/>
      <c r="AL16" s="40"/>
      <c r="AM16" s="40"/>
      <c r="AN16" s="40"/>
      <c r="AO16" s="59"/>
      <c r="AP16" s="59"/>
      <c r="AQ16" s="59"/>
      <c r="AR16" s="52"/>
    </row>
    <row r="17" spans="1:46" s="26" customFormat="1" x14ac:dyDescent="0.2">
      <c r="A17" s="29">
        <v>10</v>
      </c>
      <c r="B17" s="1">
        <v>10</v>
      </c>
      <c r="C17" s="1" t="s">
        <v>262</v>
      </c>
      <c r="D17" s="29" t="s">
        <v>58</v>
      </c>
      <c r="E17" s="29">
        <v>160</v>
      </c>
      <c r="F17" s="29"/>
      <c r="G17" s="29"/>
      <c r="H17" s="29"/>
      <c r="I17" s="29"/>
      <c r="J17" s="29"/>
      <c r="K17" s="32">
        <f t="shared" si="1"/>
        <v>160</v>
      </c>
      <c r="L17" s="32" t="s">
        <v>719</v>
      </c>
      <c r="M17" s="32"/>
      <c r="N17" s="33">
        <f t="shared" si="2"/>
        <v>160.00110000000001</v>
      </c>
      <c r="O17" s="32">
        <f t="shared" si="3"/>
        <v>1</v>
      </c>
      <c r="P17" s="32" t="str">
        <f t="shared" ca="1" si="4"/>
        <v>Y</v>
      </c>
      <c r="Q17" s="34" t="s">
        <v>160</v>
      </c>
      <c r="R17" s="35">
        <f t="shared" si="5"/>
        <v>0</v>
      </c>
      <c r="S17" s="36">
        <f t="shared" si="6"/>
        <v>160.15999999999997</v>
      </c>
      <c r="T17" s="36">
        <f t="shared" si="7"/>
        <v>160.16</v>
      </c>
      <c r="U17" s="35">
        <f t="shared" si="8"/>
        <v>0</v>
      </c>
      <c r="V17" s="35">
        <f t="shared" si="9"/>
        <v>160.16</v>
      </c>
      <c r="W17" s="29">
        <v>160</v>
      </c>
      <c r="X17" s="29"/>
      <c r="Y17" s="29"/>
      <c r="Z17" s="29"/>
      <c r="AA17" s="29"/>
      <c r="AB17" s="29"/>
      <c r="AH17" s="69"/>
      <c r="AI17" s="69"/>
      <c r="AL17" s="40"/>
      <c r="AM17" s="40"/>
      <c r="AN17" s="40"/>
      <c r="AO17" s="59"/>
      <c r="AP17" s="59"/>
      <c r="AQ17" s="59"/>
      <c r="AR17" s="52"/>
    </row>
    <row r="18" spans="1:46" s="26" customFormat="1" x14ac:dyDescent="0.2">
      <c r="A18" s="29">
        <v>11</v>
      </c>
      <c r="B18" s="1">
        <v>11</v>
      </c>
      <c r="C18" s="1" t="s">
        <v>286</v>
      </c>
      <c r="D18" s="29" t="s">
        <v>74</v>
      </c>
      <c r="E18" s="29">
        <v>151</v>
      </c>
      <c r="F18" s="29"/>
      <c r="G18" s="29"/>
      <c r="H18" s="29"/>
      <c r="I18" s="29"/>
      <c r="J18" s="29"/>
      <c r="K18" s="32">
        <f t="shared" si="1"/>
        <v>151</v>
      </c>
      <c r="L18" s="32" t="s">
        <v>719</v>
      </c>
      <c r="M18" s="32"/>
      <c r="N18" s="33">
        <f t="shared" si="2"/>
        <v>151.00120000000001</v>
      </c>
      <c r="O18" s="32">
        <f t="shared" si="3"/>
        <v>1</v>
      </c>
      <c r="P18" s="32" t="str">
        <f t="shared" ca="1" si="4"/>
        <v>Y</v>
      </c>
      <c r="Q18" s="34" t="s">
        <v>160</v>
      </c>
      <c r="R18" s="35">
        <f t="shared" si="5"/>
        <v>0</v>
      </c>
      <c r="S18" s="36">
        <f t="shared" si="6"/>
        <v>151.15099999999998</v>
      </c>
      <c r="T18" s="36">
        <f t="shared" si="7"/>
        <v>151.15100000000001</v>
      </c>
      <c r="U18" s="35">
        <f t="shared" si="8"/>
        <v>0</v>
      </c>
      <c r="V18" s="35">
        <f t="shared" si="9"/>
        <v>151.15100000000001</v>
      </c>
      <c r="W18" s="29">
        <v>151</v>
      </c>
      <c r="X18" s="29"/>
      <c r="Y18" s="29"/>
      <c r="Z18" s="29"/>
      <c r="AA18" s="29"/>
      <c r="AB18" s="29"/>
      <c r="AH18" s="69"/>
      <c r="AI18" s="69"/>
      <c r="AL18" s="40"/>
      <c r="AM18" s="40"/>
      <c r="AN18" s="40"/>
      <c r="AO18" s="59"/>
      <c r="AP18" s="59"/>
      <c r="AQ18" s="59"/>
      <c r="AR18" s="52"/>
    </row>
    <row r="19" spans="1:46" s="26" customFormat="1" x14ac:dyDescent="0.2">
      <c r="A19" s="29">
        <v>12</v>
      </c>
      <c r="B19" s="1">
        <v>12</v>
      </c>
      <c r="C19" s="1" t="s">
        <v>298</v>
      </c>
      <c r="D19" s="29" t="s">
        <v>87</v>
      </c>
      <c r="E19" s="29">
        <v>148</v>
      </c>
      <c r="F19" s="29"/>
      <c r="G19" s="29"/>
      <c r="H19" s="29"/>
      <c r="I19" s="29"/>
      <c r="J19" s="29"/>
      <c r="K19" s="32">
        <f t="shared" si="1"/>
        <v>148</v>
      </c>
      <c r="L19" s="32" t="s">
        <v>719</v>
      </c>
      <c r="M19" s="32"/>
      <c r="N19" s="33">
        <f t="shared" si="2"/>
        <v>148.00129999999999</v>
      </c>
      <c r="O19" s="32">
        <f t="shared" si="3"/>
        <v>1</v>
      </c>
      <c r="P19" s="32" t="str">
        <f t="shared" ca="1" si="4"/>
        <v>Y</v>
      </c>
      <c r="Q19" s="34" t="s">
        <v>160</v>
      </c>
      <c r="R19" s="35">
        <f t="shared" si="5"/>
        <v>0</v>
      </c>
      <c r="S19" s="36">
        <f t="shared" si="6"/>
        <v>148.148</v>
      </c>
      <c r="T19" s="36">
        <f t="shared" si="7"/>
        <v>148.148</v>
      </c>
      <c r="U19" s="35">
        <f t="shared" si="8"/>
        <v>0</v>
      </c>
      <c r="V19" s="35">
        <f t="shared" si="9"/>
        <v>148.148</v>
      </c>
      <c r="W19" s="29">
        <v>148</v>
      </c>
      <c r="X19" s="29"/>
      <c r="Y19" s="29"/>
      <c r="Z19" s="29"/>
      <c r="AA19" s="29"/>
      <c r="AB19" s="29"/>
      <c r="AH19" s="69"/>
      <c r="AI19" s="69"/>
      <c r="AL19" s="40"/>
      <c r="AM19" s="40"/>
      <c r="AN19" s="40"/>
      <c r="AO19" s="59"/>
      <c r="AP19" s="59"/>
      <c r="AQ19" s="59"/>
      <c r="AR19" s="52"/>
    </row>
    <row r="20" spans="1:46" s="26" customFormat="1" x14ac:dyDescent="0.2">
      <c r="A20" s="29">
        <v>13</v>
      </c>
      <c r="B20" s="1">
        <v>13</v>
      </c>
      <c r="C20" s="1" t="s">
        <v>345</v>
      </c>
      <c r="D20" s="29" t="s">
        <v>25</v>
      </c>
      <c r="E20" s="29">
        <v>131</v>
      </c>
      <c r="F20" s="29"/>
      <c r="G20" s="29"/>
      <c r="H20" s="29"/>
      <c r="I20" s="29"/>
      <c r="J20" s="29"/>
      <c r="K20" s="32">
        <f t="shared" si="1"/>
        <v>131</v>
      </c>
      <c r="L20" s="32" t="s">
        <v>719</v>
      </c>
      <c r="M20" s="32"/>
      <c r="N20" s="33">
        <f t="shared" si="2"/>
        <v>131.00139999999999</v>
      </c>
      <c r="O20" s="32">
        <f t="shared" si="3"/>
        <v>1</v>
      </c>
      <c r="P20" s="32" t="str">
        <f t="shared" ca="1" si="4"/>
        <v>Y</v>
      </c>
      <c r="Q20" s="34" t="s">
        <v>160</v>
      </c>
      <c r="R20" s="35">
        <f t="shared" si="5"/>
        <v>0</v>
      </c>
      <c r="S20" s="36">
        <f t="shared" si="6"/>
        <v>131.13099999999997</v>
      </c>
      <c r="T20" s="36">
        <f t="shared" si="7"/>
        <v>131.131</v>
      </c>
      <c r="U20" s="35">
        <f t="shared" si="8"/>
        <v>0</v>
      </c>
      <c r="V20" s="35">
        <f t="shared" si="9"/>
        <v>131.131</v>
      </c>
      <c r="W20" s="29">
        <v>131</v>
      </c>
      <c r="X20" s="29"/>
      <c r="Y20" s="29"/>
      <c r="Z20" s="29"/>
      <c r="AA20" s="29"/>
      <c r="AB20" s="29"/>
      <c r="AH20" s="69"/>
      <c r="AI20" s="69"/>
      <c r="AL20" s="40"/>
      <c r="AM20" s="40"/>
      <c r="AN20" s="40"/>
      <c r="AO20" s="59"/>
      <c r="AP20" s="59"/>
      <c r="AQ20" s="59"/>
      <c r="AR20" s="52"/>
    </row>
    <row r="21" spans="1:46" s="26" customFormat="1" x14ac:dyDescent="0.2">
      <c r="A21" s="29">
        <v>14</v>
      </c>
      <c r="B21" s="1">
        <v>14</v>
      </c>
      <c r="C21" s="1" t="s">
        <v>356</v>
      </c>
      <c r="D21" s="29" t="s">
        <v>30</v>
      </c>
      <c r="E21" s="29">
        <v>126</v>
      </c>
      <c r="F21" s="29"/>
      <c r="G21" s="29"/>
      <c r="H21" s="29"/>
      <c r="I21" s="29"/>
      <c r="J21" s="29"/>
      <c r="K21" s="32">
        <f t="shared" si="1"/>
        <v>126</v>
      </c>
      <c r="L21" s="32" t="s">
        <v>719</v>
      </c>
      <c r="M21" s="32"/>
      <c r="N21" s="33">
        <f t="shared" si="2"/>
        <v>126.00149999999999</v>
      </c>
      <c r="O21" s="32">
        <f t="shared" si="3"/>
        <v>1</v>
      </c>
      <c r="P21" s="32" t="str">
        <f t="shared" ca="1" si="4"/>
        <v>Y</v>
      </c>
      <c r="Q21" s="34" t="s">
        <v>160</v>
      </c>
      <c r="R21" s="35">
        <f t="shared" si="5"/>
        <v>0</v>
      </c>
      <c r="S21" s="36">
        <f t="shared" si="6"/>
        <v>126.12599999999999</v>
      </c>
      <c r="T21" s="36">
        <f t="shared" si="7"/>
        <v>126.126</v>
      </c>
      <c r="U21" s="35">
        <f t="shared" si="8"/>
        <v>0</v>
      </c>
      <c r="V21" s="35">
        <f t="shared" si="9"/>
        <v>126.126</v>
      </c>
      <c r="W21" s="29">
        <v>126</v>
      </c>
      <c r="X21" s="29"/>
      <c r="Y21" s="29"/>
      <c r="Z21" s="29"/>
      <c r="AA21" s="29"/>
      <c r="AB21" s="29"/>
      <c r="AH21" s="69"/>
      <c r="AI21" s="69"/>
      <c r="AL21" s="40"/>
      <c r="AM21" s="40"/>
      <c r="AN21" s="40"/>
      <c r="AO21" s="59"/>
      <c r="AP21" s="59"/>
      <c r="AQ21" s="59"/>
      <c r="AR21" s="52"/>
    </row>
    <row r="22" spans="1:46" s="26" customFormat="1" x14ac:dyDescent="0.2">
      <c r="A22" s="29">
        <v>15</v>
      </c>
      <c r="B22" s="1">
        <v>15</v>
      </c>
      <c r="C22" s="1" t="s">
        <v>384</v>
      </c>
      <c r="D22" s="29" t="s">
        <v>74</v>
      </c>
      <c r="E22" s="29">
        <v>107</v>
      </c>
      <c r="F22" s="29"/>
      <c r="G22" s="29"/>
      <c r="H22" s="29"/>
      <c r="I22" s="29"/>
      <c r="J22" s="29"/>
      <c r="K22" s="32">
        <f t="shared" si="1"/>
        <v>107</v>
      </c>
      <c r="L22" s="32" t="s">
        <v>719</v>
      </c>
      <c r="M22" s="32"/>
      <c r="N22" s="33">
        <f t="shared" si="2"/>
        <v>107.0016</v>
      </c>
      <c r="O22" s="32">
        <f t="shared" si="3"/>
        <v>1</v>
      </c>
      <c r="P22" s="32" t="str">
        <f t="shared" ca="1" si="4"/>
        <v>Y</v>
      </c>
      <c r="Q22" s="34" t="s">
        <v>160</v>
      </c>
      <c r="R22" s="35">
        <f t="shared" si="5"/>
        <v>0</v>
      </c>
      <c r="S22" s="36">
        <f t="shared" si="6"/>
        <v>107.10699999999999</v>
      </c>
      <c r="T22" s="36">
        <f t="shared" si="7"/>
        <v>107.107</v>
      </c>
      <c r="U22" s="35">
        <f t="shared" si="8"/>
        <v>0</v>
      </c>
      <c r="V22" s="35">
        <f t="shared" si="9"/>
        <v>107.107</v>
      </c>
      <c r="W22" s="29">
        <v>107</v>
      </c>
      <c r="X22" s="29"/>
      <c r="Y22" s="29"/>
      <c r="Z22" s="29"/>
      <c r="AA22" s="29"/>
      <c r="AB22" s="29"/>
      <c r="AH22" s="69"/>
      <c r="AI22" s="69"/>
      <c r="AL22" s="40"/>
      <c r="AM22" s="40"/>
      <c r="AN22" s="40"/>
      <c r="AO22" s="59"/>
      <c r="AP22" s="59"/>
      <c r="AQ22" s="59"/>
      <c r="AR22" s="52"/>
    </row>
    <row r="23" spans="1:46" s="26" customFormat="1" x14ac:dyDescent="0.2">
      <c r="A23" s="29">
        <v>16</v>
      </c>
      <c r="B23" s="1">
        <v>16</v>
      </c>
      <c r="C23" s="1" t="s">
        <v>403</v>
      </c>
      <c r="D23" s="29" t="s">
        <v>65</v>
      </c>
      <c r="E23" s="29">
        <v>94</v>
      </c>
      <c r="F23" s="29"/>
      <c r="G23" s="29"/>
      <c r="H23" s="29"/>
      <c r="I23" s="29"/>
      <c r="J23" s="29"/>
      <c r="K23" s="32">
        <f t="shared" si="1"/>
        <v>94</v>
      </c>
      <c r="L23" s="32" t="s">
        <v>719</v>
      </c>
      <c r="M23" s="32"/>
      <c r="N23" s="33">
        <f t="shared" si="2"/>
        <v>94.0017</v>
      </c>
      <c r="O23" s="32">
        <f t="shared" si="3"/>
        <v>1</v>
      </c>
      <c r="P23" s="32" t="str">
        <f t="shared" ca="1" si="4"/>
        <v>Y</v>
      </c>
      <c r="Q23" s="34" t="s">
        <v>160</v>
      </c>
      <c r="R23" s="35">
        <f t="shared" si="5"/>
        <v>0</v>
      </c>
      <c r="S23" s="36">
        <f t="shared" si="6"/>
        <v>94.093999999999994</v>
      </c>
      <c r="T23" s="36">
        <f t="shared" si="7"/>
        <v>94.093999999999994</v>
      </c>
      <c r="U23" s="35">
        <f t="shared" si="8"/>
        <v>0</v>
      </c>
      <c r="V23" s="35">
        <f t="shared" si="9"/>
        <v>94.093999999999994</v>
      </c>
      <c r="W23" s="29">
        <v>94</v>
      </c>
      <c r="X23" s="29"/>
      <c r="Y23" s="29"/>
      <c r="Z23" s="29"/>
      <c r="AA23" s="29"/>
      <c r="AB23" s="29"/>
      <c r="AH23" s="69"/>
      <c r="AI23" s="69"/>
      <c r="AL23" s="40"/>
      <c r="AM23" s="40"/>
      <c r="AN23" s="40"/>
      <c r="AO23" s="59"/>
      <c r="AP23" s="59"/>
      <c r="AQ23" s="59"/>
      <c r="AR23" s="52"/>
    </row>
    <row r="24" spans="1:46" s="26" customFormat="1" x14ac:dyDescent="0.2">
      <c r="A24" s="29">
        <v>17</v>
      </c>
      <c r="B24" s="1">
        <v>17</v>
      </c>
      <c r="C24" s="1" t="s">
        <v>459</v>
      </c>
      <c r="D24" s="29" t="s">
        <v>167</v>
      </c>
      <c r="E24" s="29">
        <v>58</v>
      </c>
      <c r="F24" s="29"/>
      <c r="G24" s="29"/>
      <c r="H24" s="29"/>
      <c r="I24" s="29"/>
      <c r="J24" s="29"/>
      <c r="K24" s="32">
        <f t="shared" si="1"/>
        <v>58</v>
      </c>
      <c r="L24" s="32" t="s">
        <v>719</v>
      </c>
      <c r="M24" s="32"/>
      <c r="N24" s="33">
        <f t="shared" si="2"/>
        <v>58.001800000000003</v>
      </c>
      <c r="O24" s="32">
        <f t="shared" si="3"/>
        <v>1</v>
      </c>
      <c r="P24" s="32" t="str">
        <f t="shared" ca="1" si="4"/>
        <v>Y</v>
      </c>
      <c r="Q24" s="34" t="s">
        <v>160</v>
      </c>
      <c r="R24" s="35">
        <f t="shared" si="5"/>
        <v>0</v>
      </c>
      <c r="S24" s="36">
        <f t="shared" si="6"/>
        <v>58.057999999999993</v>
      </c>
      <c r="T24" s="36">
        <f t="shared" si="7"/>
        <v>58.058</v>
      </c>
      <c r="U24" s="35">
        <f t="shared" si="8"/>
        <v>0</v>
      </c>
      <c r="V24" s="35">
        <f t="shared" si="9"/>
        <v>58.058</v>
      </c>
      <c r="W24" s="29">
        <v>58</v>
      </c>
      <c r="X24" s="29"/>
      <c r="Y24" s="29"/>
      <c r="Z24" s="29"/>
      <c r="AA24" s="29"/>
      <c r="AB24" s="29"/>
      <c r="AH24" s="69"/>
      <c r="AI24" s="69"/>
      <c r="AL24" s="40"/>
      <c r="AM24" s="40"/>
      <c r="AN24" s="40"/>
      <c r="AO24" s="59"/>
      <c r="AP24" s="59"/>
      <c r="AQ24" s="59"/>
      <c r="AR24" s="52"/>
    </row>
    <row r="25" spans="1:46" ht="5.0999999999999996" customHeight="1" x14ac:dyDescent="0.2">
      <c r="A25" s="27"/>
      <c r="B25" s="27"/>
      <c r="D25" s="54"/>
      <c r="E25" s="27"/>
      <c r="F25" s="29"/>
      <c r="G25" s="29"/>
      <c r="H25" s="29"/>
      <c r="I25" s="29"/>
      <c r="J25" s="29"/>
      <c r="K25" s="32"/>
      <c r="L25" s="27"/>
      <c r="M25" s="27"/>
      <c r="N25" s="42"/>
      <c r="O25" s="27"/>
      <c r="P25" s="27"/>
      <c r="R25" s="60"/>
      <c r="S25" s="60"/>
      <c r="T25" s="60"/>
      <c r="U25" s="60"/>
      <c r="V25" s="35"/>
      <c r="W25" s="54"/>
      <c r="X25" s="54"/>
      <c r="Y25" s="54"/>
      <c r="Z25" s="54"/>
      <c r="AA25" s="54"/>
      <c r="AB25" s="54"/>
      <c r="AH25" s="26"/>
      <c r="AI25" s="26"/>
      <c r="AK25" s="26"/>
      <c r="AL25" s="40"/>
      <c r="AM25" s="40"/>
      <c r="AN25" s="40"/>
      <c r="AO25" s="40"/>
      <c r="AP25" s="40"/>
      <c r="AQ25" s="40"/>
      <c r="AR25" s="30"/>
      <c r="AS25" s="26"/>
      <c r="AT25" s="1"/>
    </row>
    <row r="26" spans="1:46" x14ac:dyDescent="0.2">
      <c r="A26" s="27"/>
      <c r="B26" s="27"/>
      <c r="D26" s="27"/>
      <c r="E26" s="27"/>
      <c r="F26" s="29"/>
      <c r="G26" s="29"/>
      <c r="H26" s="29"/>
      <c r="I26" s="29"/>
      <c r="J26" s="29"/>
      <c r="K26" s="32"/>
      <c r="L26" s="27"/>
      <c r="M26" s="27"/>
      <c r="N26" s="42"/>
      <c r="O26" s="27"/>
      <c r="P26" s="27"/>
      <c r="R26" s="60"/>
      <c r="S26" s="60"/>
      <c r="T26" s="60"/>
      <c r="U26" s="60"/>
      <c r="V26" s="35"/>
      <c r="W26" s="54"/>
      <c r="X26" s="54"/>
      <c r="Y26" s="54"/>
      <c r="Z26" s="54"/>
      <c r="AA26" s="54"/>
      <c r="AB26" s="54"/>
      <c r="AH26" s="26"/>
      <c r="AI26" s="26"/>
      <c r="AK26" s="26"/>
      <c r="AL26" s="40"/>
      <c r="AM26" s="40"/>
      <c r="AN26" s="40"/>
      <c r="AO26" s="40"/>
      <c r="AP26" s="40"/>
      <c r="AQ26" s="40"/>
      <c r="AR26" s="30"/>
      <c r="AS26" s="26"/>
      <c r="AT26" s="1"/>
    </row>
    <row r="27" spans="1:46" x14ac:dyDescent="0.2">
      <c r="A27" s="27"/>
      <c r="B27" s="27"/>
      <c r="C27" s="26" t="s">
        <v>79</v>
      </c>
      <c r="D27" s="27"/>
      <c r="E27" s="27"/>
      <c r="F27" s="29"/>
      <c r="G27" s="29"/>
      <c r="H27" s="29"/>
      <c r="I27" s="29"/>
      <c r="J27" s="29"/>
      <c r="K27" s="32"/>
      <c r="L27" s="27"/>
      <c r="M27" s="27"/>
      <c r="N27" s="42"/>
      <c r="O27" s="27"/>
      <c r="P27" s="27"/>
      <c r="R27" s="60"/>
      <c r="S27" s="60"/>
      <c r="T27" s="60"/>
      <c r="U27" s="60"/>
      <c r="V27" s="35"/>
      <c r="W27" s="54"/>
      <c r="X27" s="54"/>
      <c r="Y27" s="54"/>
      <c r="Z27" s="54"/>
      <c r="AA27" s="54"/>
      <c r="AB27" s="54"/>
      <c r="AH27" s="26"/>
      <c r="AI27" s="26"/>
      <c r="AK27" s="26"/>
      <c r="AL27" s="40"/>
      <c r="AM27" s="40"/>
      <c r="AN27" s="40"/>
      <c r="AO27" s="40"/>
      <c r="AP27" s="40"/>
      <c r="AQ27" s="40"/>
      <c r="AR27" s="30"/>
      <c r="AS27" s="26"/>
      <c r="AT27" s="1"/>
    </row>
    <row r="28" spans="1:46" x14ac:dyDescent="0.2">
      <c r="A28" s="29">
        <v>1</v>
      </c>
      <c r="B28" s="29">
        <v>1</v>
      </c>
      <c r="C28" s="1" t="s">
        <v>78</v>
      </c>
      <c r="D28" s="29" t="s">
        <v>19</v>
      </c>
      <c r="E28" s="29">
        <v>200</v>
      </c>
      <c r="F28" s="29"/>
      <c r="G28" s="29"/>
      <c r="H28" s="29"/>
      <c r="I28" s="29"/>
      <c r="J28" s="29"/>
      <c r="K28" s="32">
        <f>IFERROR(LARGE(E28:J28,1),0)+IF($D$5&gt;=2,IFERROR(LARGE(E28:J28,2),0),0)+IF($D$5&gt;=3,IFERROR(LARGE(E28:J28,3),0),0)+IF($D$5&gt;=4,IFERROR(LARGE(E28:J28,4),0),0)+IF($D$5&gt;=5,IFERROR(LARGE(E28:J28,5),0),0)+IF($D$5&gt;=6,IFERROR(LARGE(E28:J28,6),0),0)</f>
        <v>200</v>
      </c>
      <c r="L28" s="32" t="s">
        <v>719</v>
      </c>
      <c r="M28" s="32" t="s">
        <v>80</v>
      </c>
      <c r="N28" s="33">
        <f>K28+(ROW(K28)-ROW(K$6))/10000</f>
        <v>200.00219999999999</v>
      </c>
      <c r="O28" s="32">
        <f>COUNT(E28:J28)</f>
        <v>1</v>
      </c>
      <c r="P28" s="32" t="str">
        <f ca="1">IF(AND(O28=1,OFFSET(D28,0,P$3)&gt;0),"Y",0)</f>
        <v>Y</v>
      </c>
      <c r="Q28" s="34" t="s">
        <v>79</v>
      </c>
      <c r="R28" s="35">
        <f>1-(Q28=Q27)</f>
        <v>1</v>
      </c>
      <c r="S28" s="36">
        <f>IFERROR(LARGE(E28:J28,1),0)*1.001+IF($D$5&gt;=2,IFERROR(LARGE(E28:J28,2),0),0)*1.0001+IF($D$5&gt;=3,IFERROR(LARGE(E28:J28,3),0),0)*1.00001+IF($D$5&gt;=4,IFERROR(LARGE(E28:J28,4),0),0)*1.000001+IF($D$5&gt;=5,IFERROR(LARGE(E28:J28,5),0),0)*1.0000001+IF($D$5&gt;=6,IFERROR(LARGE(E28:J28,6),0),0)*1.00000001</f>
        <v>200.2</v>
      </c>
      <c r="T28" s="36">
        <f>K28+W28/1000+IF($D$5&gt;=2,X28/10000,0)+IF($D$5&gt;=3,Y28/100000,0)+IF($D$5&gt;=4,Z28/1000000,0)+IF($D$5&gt;=5,AA28/10000000,0)+IF($D$5&gt;=6,AB28/100000000,0)</f>
        <v>200.2</v>
      </c>
      <c r="U28" s="35">
        <f>1-(S28=T28)</f>
        <v>0</v>
      </c>
      <c r="V28" s="35">
        <f>K28+W28/1000+X28/10000+Y28/100000+Z28/1000000+AA28/10000000+AB28/100000000</f>
        <v>200.2</v>
      </c>
      <c r="W28" s="29">
        <v>200</v>
      </c>
      <c r="X28" s="29"/>
      <c r="Y28" s="29"/>
      <c r="Z28" s="29"/>
      <c r="AA28" s="29"/>
      <c r="AB28" s="29"/>
      <c r="AH28" s="26"/>
      <c r="AI28" s="26"/>
      <c r="AK28" s="26"/>
      <c r="AL28" s="40"/>
      <c r="AM28" s="40"/>
      <c r="AN28" s="40"/>
      <c r="AO28" s="40"/>
      <c r="AP28" s="40"/>
      <c r="AQ28" s="40"/>
      <c r="AR28" s="30"/>
      <c r="AS28" s="26"/>
      <c r="AT28" s="1"/>
    </row>
    <row r="29" spans="1:46" x14ac:dyDescent="0.2">
      <c r="A29" s="29">
        <v>2</v>
      </c>
      <c r="B29" s="29">
        <v>2</v>
      </c>
      <c r="C29" s="1" t="s">
        <v>199</v>
      </c>
      <c r="D29" s="29" t="s">
        <v>193</v>
      </c>
      <c r="E29" s="29">
        <v>178</v>
      </c>
      <c r="F29" s="29"/>
      <c r="G29" s="29"/>
      <c r="H29" s="29"/>
      <c r="I29" s="29"/>
      <c r="J29" s="29"/>
      <c r="K29" s="32">
        <f>IFERROR(LARGE(E29:J29,1),0)+IF($D$5&gt;=2,IFERROR(LARGE(E29:J29,2),0),0)+IF($D$5&gt;=3,IFERROR(LARGE(E29:J29,3),0),0)+IF($D$5&gt;=4,IFERROR(LARGE(E29:J29,4),0),0)+IF($D$5&gt;=5,IFERROR(LARGE(E29:J29,5),0),0)+IF($D$5&gt;=6,IFERROR(LARGE(E29:J29,6),0),0)</f>
        <v>178</v>
      </c>
      <c r="L29" s="32" t="s">
        <v>719</v>
      </c>
      <c r="M29" s="32" t="s">
        <v>176</v>
      </c>
      <c r="N29" s="33">
        <f>K29+(ROW(K29)-ROW(K$6))/10000</f>
        <v>178.00229999999999</v>
      </c>
      <c r="O29" s="32">
        <f>COUNT(E29:J29)</f>
        <v>1</v>
      </c>
      <c r="P29" s="32" t="str">
        <f ca="1">IF(AND(O29=1,OFFSET(D29,0,P$3)&gt;0),"Y",0)</f>
        <v>Y</v>
      </c>
      <c r="Q29" s="34" t="s">
        <v>79</v>
      </c>
      <c r="R29" s="35">
        <f>1-(Q29=Q28)</f>
        <v>0</v>
      </c>
      <c r="S29" s="36">
        <f>IFERROR(LARGE(E29:J29,1),0)*1.001+IF($D$5&gt;=2,IFERROR(LARGE(E29:J29,2),0),0)*1.0001+IF($D$5&gt;=3,IFERROR(LARGE(E29:J29,3),0),0)*1.00001+IF($D$5&gt;=4,IFERROR(LARGE(E29:J29,4),0),0)*1.000001+IF($D$5&gt;=5,IFERROR(LARGE(E29:J29,5),0),0)*1.0000001+IF($D$5&gt;=6,IFERROR(LARGE(E29:J29,6),0),0)*1.00000001</f>
        <v>178.17799999999997</v>
      </c>
      <c r="T29" s="36">
        <f>K29+W29/1000+IF($D$5&gt;=2,X29/10000,0)+IF($D$5&gt;=3,Y29/100000,0)+IF($D$5&gt;=4,Z29/1000000,0)+IF($D$5&gt;=5,AA29/10000000,0)+IF($D$5&gt;=6,AB29/100000000,0)</f>
        <v>178.178</v>
      </c>
      <c r="U29" s="35">
        <f>1-(S29=T29)</f>
        <v>0</v>
      </c>
      <c r="V29" s="35">
        <f>K29+W29/1000+X29/10000+Y29/100000+Z29/1000000+AA29/10000000+AB29/100000000</f>
        <v>178.178</v>
      </c>
      <c r="W29" s="29">
        <v>178</v>
      </c>
      <c r="X29" s="29"/>
      <c r="Y29" s="29"/>
      <c r="Z29" s="29"/>
      <c r="AA29" s="29"/>
      <c r="AB29" s="29"/>
      <c r="AH29" s="26"/>
      <c r="AI29" s="26"/>
      <c r="AK29" s="26"/>
      <c r="AL29" s="40"/>
      <c r="AM29" s="40"/>
      <c r="AN29" s="40"/>
      <c r="AO29" s="40"/>
      <c r="AP29" s="40"/>
      <c r="AQ29" s="40"/>
      <c r="AR29" s="30"/>
      <c r="AS29" s="26"/>
      <c r="AT29" s="1"/>
    </row>
    <row r="30" spans="1:46" x14ac:dyDescent="0.2">
      <c r="A30" s="29">
        <v>3</v>
      </c>
      <c r="B30" s="29">
        <v>3</v>
      </c>
      <c r="C30" s="1" t="s">
        <v>256</v>
      </c>
      <c r="D30" s="29" t="s">
        <v>30</v>
      </c>
      <c r="E30" s="29">
        <v>164</v>
      </c>
      <c r="F30" s="29"/>
      <c r="G30" s="29"/>
      <c r="H30" s="29"/>
      <c r="I30" s="29"/>
      <c r="J30" s="29"/>
      <c r="K30" s="32">
        <f>IFERROR(LARGE(E30:J30,1),0)+IF($D$5&gt;=2,IFERROR(LARGE(E30:J30,2),0),0)+IF($D$5&gt;=3,IFERROR(LARGE(E30:J30,3),0),0)+IF($D$5&gt;=4,IFERROR(LARGE(E30:J30,4),0),0)+IF($D$5&gt;=5,IFERROR(LARGE(E30:J30,5),0),0)+IF($D$5&gt;=6,IFERROR(LARGE(E30:J30,6),0),0)</f>
        <v>164</v>
      </c>
      <c r="L30" s="32" t="s">
        <v>719</v>
      </c>
      <c r="M30" s="32" t="s">
        <v>547</v>
      </c>
      <c r="N30" s="33">
        <f>K30+(ROW(K30)-ROW(K$6))/10000</f>
        <v>164.00239999999999</v>
      </c>
      <c r="O30" s="32">
        <f>COUNT(E30:J30)</f>
        <v>1</v>
      </c>
      <c r="P30" s="32" t="str">
        <f ca="1">IF(AND(O30=1,OFFSET(D30,0,P$3)&gt;0),"Y",0)</f>
        <v>Y</v>
      </c>
      <c r="Q30" s="34" t="s">
        <v>79</v>
      </c>
      <c r="R30" s="35">
        <f>1-(Q30=Q29)</f>
        <v>0</v>
      </c>
      <c r="S30" s="36">
        <f>IFERROR(LARGE(E30:J30,1),0)*1.001+IF($D$5&gt;=2,IFERROR(LARGE(E30:J30,2),0),0)*1.0001+IF($D$5&gt;=3,IFERROR(LARGE(E30:J30,3),0),0)*1.00001+IF($D$5&gt;=4,IFERROR(LARGE(E30:J30,4),0),0)*1.000001+IF($D$5&gt;=5,IFERROR(LARGE(E30:J30,5),0),0)*1.0000001+IF($D$5&gt;=6,IFERROR(LARGE(E30:J30,6),0),0)*1.00000001</f>
        <v>164.16399999999999</v>
      </c>
      <c r="T30" s="36">
        <f>K30+W30/1000+IF($D$5&gt;=2,X30/10000,0)+IF($D$5&gt;=3,Y30/100000,0)+IF($D$5&gt;=4,Z30/1000000,0)+IF($D$5&gt;=5,AA30/10000000,0)+IF($D$5&gt;=6,AB30/100000000,0)</f>
        <v>164.16399999999999</v>
      </c>
      <c r="U30" s="35">
        <f>1-(S30=T30)</f>
        <v>0</v>
      </c>
      <c r="V30" s="35">
        <f>K30+W30/1000+X30/10000+Y30/100000+Z30/1000000+AA30/10000000+AB30/100000000</f>
        <v>164.16399999999999</v>
      </c>
      <c r="W30" s="29">
        <v>164</v>
      </c>
      <c r="X30" s="29"/>
      <c r="Y30" s="29"/>
      <c r="Z30" s="29"/>
      <c r="AA30" s="29"/>
      <c r="AB30" s="29"/>
      <c r="AH30" s="26"/>
      <c r="AI30" s="26"/>
      <c r="AK30" s="26"/>
      <c r="AL30" s="40"/>
      <c r="AM30" s="40"/>
      <c r="AN30" s="40"/>
      <c r="AO30" s="40"/>
      <c r="AP30" s="40"/>
      <c r="AQ30" s="40"/>
      <c r="AR30" s="30"/>
      <c r="AS30" s="26"/>
      <c r="AT30" s="1"/>
    </row>
    <row r="31" spans="1:46" x14ac:dyDescent="0.2">
      <c r="A31" s="29">
        <v>4</v>
      </c>
      <c r="B31" s="29">
        <v>4</v>
      </c>
      <c r="C31" s="1" t="s">
        <v>325</v>
      </c>
      <c r="D31" s="29" t="s">
        <v>19</v>
      </c>
      <c r="E31" s="29">
        <v>137</v>
      </c>
      <c r="F31" s="29"/>
      <c r="G31" s="29"/>
      <c r="H31" s="29"/>
      <c r="I31" s="29"/>
      <c r="J31" s="29"/>
      <c r="K31" s="32">
        <f>IFERROR(LARGE(E31:J31,1),0)+IF($D$5&gt;=2,IFERROR(LARGE(E31:J31,2),0),0)+IF($D$5&gt;=3,IFERROR(LARGE(E31:J31,3),0),0)+IF($D$5&gt;=4,IFERROR(LARGE(E31:J31,4),0),0)+IF($D$5&gt;=5,IFERROR(LARGE(E31:J31,5),0),0)+IF($D$5&gt;=6,IFERROR(LARGE(E31:J31,6),0),0)</f>
        <v>137</v>
      </c>
      <c r="L31" s="32" t="s">
        <v>719</v>
      </c>
      <c r="M31" s="32"/>
      <c r="N31" s="33">
        <f>K31+(ROW(K31)-ROW(K$6))/10000</f>
        <v>137.0025</v>
      </c>
      <c r="O31" s="32">
        <f>COUNT(E31:J31)</f>
        <v>1</v>
      </c>
      <c r="P31" s="32" t="str">
        <f ca="1">IF(AND(O31=1,OFFSET(D31,0,P$3)&gt;0),"Y",0)</f>
        <v>Y</v>
      </c>
      <c r="Q31" s="34" t="s">
        <v>79</v>
      </c>
      <c r="R31" s="35">
        <f>1-(Q31=Q30)</f>
        <v>0</v>
      </c>
      <c r="S31" s="36">
        <f>IFERROR(LARGE(E31:J31,1),0)*1.001+IF($D$5&gt;=2,IFERROR(LARGE(E31:J31,2),0),0)*1.0001+IF($D$5&gt;=3,IFERROR(LARGE(E31:J31,3),0),0)*1.00001+IF($D$5&gt;=4,IFERROR(LARGE(E31:J31,4),0),0)*1.000001+IF($D$5&gt;=5,IFERROR(LARGE(E31:J31,5),0),0)*1.0000001+IF($D$5&gt;=6,IFERROR(LARGE(E31:J31,6),0),0)*1.00000001</f>
        <v>137.13699999999997</v>
      </c>
      <c r="T31" s="36">
        <f>K31+W31/1000+IF($D$5&gt;=2,X31/10000,0)+IF($D$5&gt;=3,Y31/100000,0)+IF($D$5&gt;=4,Z31/1000000,0)+IF($D$5&gt;=5,AA31/10000000,0)+IF($D$5&gt;=6,AB31/100000000,0)</f>
        <v>137.137</v>
      </c>
      <c r="U31" s="35">
        <f>1-(S31=T31)</f>
        <v>0</v>
      </c>
      <c r="V31" s="35">
        <f>K31+W31/1000+X31/10000+Y31/100000+Z31/1000000+AA31/10000000+AB31/100000000</f>
        <v>137.137</v>
      </c>
      <c r="W31" s="29">
        <v>137</v>
      </c>
      <c r="X31" s="29"/>
      <c r="Y31" s="29"/>
      <c r="Z31" s="29"/>
      <c r="AA31" s="29"/>
      <c r="AB31" s="29"/>
      <c r="AH31" s="26"/>
      <c r="AI31" s="26"/>
      <c r="AK31" s="26"/>
      <c r="AL31" s="40"/>
      <c r="AM31" s="40"/>
      <c r="AN31" s="40"/>
      <c r="AO31" s="40"/>
      <c r="AP31" s="40"/>
      <c r="AQ31" s="40"/>
      <c r="AR31" s="30"/>
      <c r="AS31" s="26"/>
      <c r="AT31" s="1"/>
    </row>
    <row r="32" spans="1:46" ht="3" customHeight="1" x14ac:dyDescent="0.2">
      <c r="A32" s="27"/>
      <c r="B32" s="27"/>
      <c r="D32" s="27"/>
      <c r="E32" s="27"/>
      <c r="F32" s="29"/>
      <c r="G32" s="29"/>
      <c r="H32" s="29"/>
      <c r="I32" s="29"/>
      <c r="J32" s="29"/>
      <c r="K32" s="32"/>
      <c r="L32" s="27"/>
      <c r="M32" s="27"/>
      <c r="N32" s="42"/>
      <c r="O32" s="27"/>
      <c r="P32" s="27"/>
      <c r="R32" s="60"/>
      <c r="S32" s="60"/>
      <c r="T32" s="60"/>
      <c r="U32" s="60"/>
      <c r="V32" s="35"/>
      <c r="W32" s="54"/>
      <c r="X32" s="54"/>
      <c r="Y32" s="54"/>
      <c r="Z32" s="54"/>
      <c r="AA32" s="54"/>
      <c r="AB32" s="54"/>
      <c r="AH32" s="26"/>
      <c r="AI32" s="26"/>
      <c r="AK32" s="26"/>
      <c r="AL32" s="40"/>
      <c r="AM32" s="40"/>
      <c r="AN32" s="40"/>
      <c r="AO32" s="40"/>
      <c r="AP32" s="40"/>
      <c r="AQ32" s="40"/>
      <c r="AR32" s="30"/>
      <c r="AS32" s="26"/>
      <c r="AT32" s="1"/>
    </row>
    <row r="33" spans="1:46" x14ac:dyDescent="0.2">
      <c r="A33" s="27"/>
      <c r="B33" s="27"/>
      <c r="D33" s="27"/>
      <c r="E33" s="27"/>
      <c r="F33" s="29"/>
      <c r="G33" s="29"/>
      <c r="H33" s="29"/>
      <c r="I33" s="29"/>
      <c r="J33" s="29"/>
      <c r="K33" s="32"/>
      <c r="L33" s="27"/>
      <c r="M33" s="27"/>
      <c r="N33" s="42"/>
      <c r="O33" s="27"/>
      <c r="P33" s="27"/>
      <c r="R33" s="60"/>
      <c r="S33" s="60"/>
      <c r="T33" s="60"/>
      <c r="U33" s="60"/>
      <c r="V33" s="35"/>
      <c r="W33" s="54"/>
      <c r="X33" s="54"/>
      <c r="Y33" s="54"/>
      <c r="Z33" s="54"/>
      <c r="AA33" s="54"/>
      <c r="AB33" s="54"/>
      <c r="AH33" s="26"/>
      <c r="AI33" s="26"/>
      <c r="AK33" s="26"/>
      <c r="AL33" s="40"/>
      <c r="AM33" s="40"/>
      <c r="AN33" s="40"/>
      <c r="AO33" s="40"/>
      <c r="AP33" s="40"/>
      <c r="AQ33" s="40"/>
      <c r="AR33" s="30"/>
      <c r="AS33" s="26"/>
      <c r="AT33" s="1"/>
    </row>
    <row r="34" spans="1:46" x14ac:dyDescent="0.2">
      <c r="C34" s="26" t="s">
        <v>138</v>
      </c>
      <c r="D34" s="27"/>
      <c r="E34" s="27"/>
      <c r="F34" s="29"/>
      <c r="G34" s="29"/>
      <c r="H34" s="29"/>
      <c r="I34" s="29"/>
      <c r="J34" s="29"/>
      <c r="K34" s="32"/>
      <c r="L34" s="27"/>
      <c r="M34" s="27"/>
      <c r="N34" s="42"/>
      <c r="O34" s="27"/>
      <c r="P34" s="27"/>
      <c r="Q34" s="54" t="str">
        <f>C34</f>
        <v>F35</v>
      </c>
      <c r="R34" s="60"/>
      <c r="S34" s="60"/>
      <c r="T34" s="60"/>
      <c r="U34" s="60"/>
      <c r="V34" s="35"/>
      <c r="W34" s="54"/>
      <c r="X34" s="54"/>
      <c r="Y34" s="54"/>
      <c r="Z34" s="54"/>
      <c r="AA34" s="54"/>
      <c r="AB34" s="54"/>
      <c r="AH34" s="26"/>
      <c r="AI34" s="26"/>
      <c r="AK34" s="26"/>
      <c r="AL34" s="40"/>
      <c r="AM34" s="40"/>
      <c r="AN34" s="40"/>
      <c r="AO34" s="38">
        <v>787</v>
      </c>
      <c r="AP34" s="38">
        <v>737</v>
      </c>
      <c r="AQ34" s="38">
        <v>587</v>
      </c>
      <c r="AR34" s="30"/>
      <c r="AS34" s="26"/>
      <c r="AT34" s="1"/>
    </row>
    <row r="35" spans="1:46" x14ac:dyDescent="0.2">
      <c r="A35" s="1">
        <v>1</v>
      </c>
      <c r="B35" s="1">
        <v>1</v>
      </c>
      <c r="C35" s="1" t="s">
        <v>135</v>
      </c>
      <c r="D35" s="29" t="s">
        <v>137</v>
      </c>
      <c r="E35" s="29">
        <v>196</v>
      </c>
      <c r="F35" s="29"/>
      <c r="G35" s="29"/>
      <c r="H35" s="29"/>
      <c r="I35" s="29"/>
      <c r="J35" s="29"/>
      <c r="K35" s="32">
        <f t="shared" ref="K35:K41" si="10">IFERROR(LARGE(E35:J35,1),0)+IF($D$5&gt;=2,IFERROR(LARGE(E35:J35,2),0),0)+IF($D$5&gt;=3,IFERROR(LARGE(E35:J35,3),0),0)+IF($D$5&gt;=4,IFERROR(LARGE(E35:J35,4),0),0)+IF($D$5&gt;=5,IFERROR(LARGE(E35:J35,5),0),0)+IF($D$5&gt;=6,IFERROR(LARGE(E35:J35,6),0),0)</f>
        <v>196</v>
      </c>
      <c r="L35" s="32" t="s">
        <v>719</v>
      </c>
      <c r="M35" s="32" t="s">
        <v>548</v>
      </c>
      <c r="N35" s="33">
        <f t="shared" ref="N35:N41" si="11">K35+(ROW(K35)-ROW(K$6))/10000</f>
        <v>196.00290000000001</v>
      </c>
      <c r="O35" s="32">
        <f t="shared" ref="O35:O41" si="12">COUNT(E35:J35)</f>
        <v>1</v>
      </c>
      <c r="P35" s="32" t="str">
        <f t="shared" ref="P35:P41" ca="1" si="13">IF(AND(O35=1,OFFSET(D35,0,P$3)&gt;0),"Y",0)</f>
        <v>Y</v>
      </c>
      <c r="Q35" s="34" t="s">
        <v>138</v>
      </c>
      <c r="R35" s="35">
        <f t="shared" ref="R35:R41" si="14">1-(Q35=Q34)</f>
        <v>0</v>
      </c>
      <c r="S35" s="36">
        <f t="shared" ref="S35:S41" si="15">IFERROR(LARGE(E35:J35,1),0)*1.001+IF($D$5&gt;=2,IFERROR(LARGE(E35:J35,2),0),0)*1.0001+IF($D$5&gt;=3,IFERROR(LARGE(E35:J35,3),0),0)*1.00001+IF($D$5&gt;=4,IFERROR(LARGE(E35:J35,4),0),0)*1.000001+IF($D$5&gt;=5,IFERROR(LARGE(E35:J35,5),0),0)*1.0000001+IF($D$5&gt;=6,IFERROR(LARGE(E35:J35,6),0),0)*1.00000001</f>
        <v>196.19599999999997</v>
      </c>
      <c r="T35" s="36">
        <f t="shared" ref="T35:T41" si="16">K35+W35/1000+IF($D$5&gt;=2,X35/10000,0)+IF($D$5&gt;=3,Y35/100000,0)+IF($D$5&gt;=4,Z35/1000000,0)+IF($D$5&gt;=5,AA35/10000000,0)+IF($D$5&gt;=6,AB35/100000000,0)</f>
        <v>196.196</v>
      </c>
      <c r="U35" s="35">
        <f t="shared" ref="U35:U41" si="17">1-(S35=T35)</f>
        <v>0</v>
      </c>
      <c r="V35" s="35">
        <f t="shared" ref="V35:V41" si="18">K35+W35/1000+X35/10000+Y35/100000+Z35/1000000+AA35/10000000+AB35/100000000</f>
        <v>196.196</v>
      </c>
      <c r="W35" s="29">
        <v>196</v>
      </c>
      <c r="X35" s="29"/>
      <c r="Y35" s="29"/>
      <c r="Z35" s="29"/>
      <c r="AA35" s="29"/>
      <c r="AB35" s="29"/>
      <c r="AH35" s="26"/>
      <c r="AI35" s="26"/>
      <c r="AK35" s="26"/>
      <c r="AL35" s="40"/>
      <c r="AM35" s="40"/>
      <c r="AN35" s="40"/>
      <c r="AO35" s="59"/>
      <c r="AP35" s="59"/>
      <c r="AQ35" s="59"/>
      <c r="AR35" s="30"/>
      <c r="AS35" s="26"/>
      <c r="AT35" s="1"/>
    </row>
    <row r="36" spans="1:46" x14ac:dyDescent="0.2">
      <c r="A36" s="1">
        <v>2</v>
      </c>
      <c r="B36" s="1">
        <v>2</v>
      </c>
      <c r="C36" s="1" t="s">
        <v>186</v>
      </c>
      <c r="D36" s="29" t="s">
        <v>65</v>
      </c>
      <c r="E36" s="29">
        <v>182</v>
      </c>
      <c r="F36" s="29"/>
      <c r="G36" s="29"/>
      <c r="H36" s="29"/>
      <c r="I36" s="29"/>
      <c r="J36" s="29"/>
      <c r="K36" s="32">
        <f t="shared" si="10"/>
        <v>182</v>
      </c>
      <c r="L36" s="32" t="s">
        <v>719</v>
      </c>
      <c r="M36" s="32" t="s">
        <v>549</v>
      </c>
      <c r="N36" s="33">
        <f t="shared" si="11"/>
        <v>182.00299999999999</v>
      </c>
      <c r="O36" s="32">
        <f t="shared" si="12"/>
        <v>1</v>
      </c>
      <c r="P36" s="32" t="str">
        <f t="shared" ca="1" si="13"/>
        <v>Y</v>
      </c>
      <c r="Q36" s="34" t="s">
        <v>138</v>
      </c>
      <c r="R36" s="35">
        <f t="shared" si="14"/>
        <v>0</v>
      </c>
      <c r="S36" s="36">
        <f t="shared" si="15"/>
        <v>182.18199999999999</v>
      </c>
      <c r="T36" s="36">
        <f t="shared" si="16"/>
        <v>182.18199999999999</v>
      </c>
      <c r="U36" s="35">
        <f t="shared" si="17"/>
        <v>0</v>
      </c>
      <c r="V36" s="35">
        <f t="shared" si="18"/>
        <v>182.18199999999999</v>
      </c>
      <c r="W36" s="29">
        <v>182</v>
      </c>
      <c r="X36" s="29"/>
      <c r="Y36" s="29"/>
      <c r="Z36" s="29"/>
      <c r="AA36" s="29"/>
      <c r="AB36" s="29"/>
      <c r="AH36" s="26"/>
      <c r="AI36" s="26"/>
      <c r="AK36" s="26"/>
      <c r="AL36" s="40"/>
      <c r="AM36" s="40"/>
      <c r="AN36" s="40"/>
      <c r="AO36" s="59"/>
      <c r="AP36" s="59"/>
      <c r="AQ36" s="59"/>
      <c r="AR36" s="30"/>
      <c r="AS36" s="26"/>
      <c r="AT36" s="1"/>
    </row>
    <row r="37" spans="1:46" x14ac:dyDescent="0.2">
      <c r="A37" s="1">
        <v>3</v>
      </c>
      <c r="B37" s="1">
        <v>3</v>
      </c>
      <c r="C37" s="1" t="s">
        <v>197</v>
      </c>
      <c r="D37" s="29" t="s">
        <v>35</v>
      </c>
      <c r="E37" s="29">
        <v>180</v>
      </c>
      <c r="F37" s="29"/>
      <c r="G37" s="29"/>
      <c r="H37" s="29"/>
      <c r="I37" s="29"/>
      <c r="J37" s="29"/>
      <c r="K37" s="32">
        <f t="shared" si="10"/>
        <v>180</v>
      </c>
      <c r="L37" s="32" t="s">
        <v>719</v>
      </c>
      <c r="M37" s="32" t="s">
        <v>550</v>
      </c>
      <c r="N37" s="33">
        <f t="shared" si="11"/>
        <v>180.00309999999999</v>
      </c>
      <c r="O37" s="32">
        <f t="shared" si="12"/>
        <v>1</v>
      </c>
      <c r="P37" s="32" t="str">
        <f t="shared" ca="1" si="13"/>
        <v>Y</v>
      </c>
      <c r="Q37" s="34" t="s">
        <v>138</v>
      </c>
      <c r="R37" s="35">
        <f t="shared" si="14"/>
        <v>0</v>
      </c>
      <c r="S37" s="36">
        <f t="shared" si="15"/>
        <v>180.17999999999998</v>
      </c>
      <c r="T37" s="36">
        <f t="shared" si="16"/>
        <v>180.18</v>
      </c>
      <c r="U37" s="35">
        <f t="shared" si="17"/>
        <v>0</v>
      </c>
      <c r="V37" s="35">
        <f t="shared" si="18"/>
        <v>180.18</v>
      </c>
      <c r="W37" s="29">
        <v>180</v>
      </c>
      <c r="X37" s="29"/>
      <c r="Y37" s="29"/>
      <c r="Z37" s="29"/>
      <c r="AA37" s="29"/>
      <c r="AB37" s="29"/>
      <c r="AH37" s="26"/>
      <c r="AI37" s="26"/>
      <c r="AK37" s="26"/>
      <c r="AL37" s="40"/>
      <c r="AM37" s="40"/>
      <c r="AN37" s="40"/>
      <c r="AO37" s="59"/>
      <c r="AP37" s="59"/>
      <c r="AQ37" s="59"/>
      <c r="AR37" s="30"/>
      <c r="AS37" s="26"/>
      <c r="AT37" s="1"/>
    </row>
    <row r="38" spans="1:46" x14ac:dyDescent="0.2">
      <c r="A38" s="1">
        <v>4</v>
      </c>
      <c r="B38" s="1">
        <v>4</v>
      </c>
      <c r="C38" s="1" t="s">
        <v>244</v>
      </c>
      <c r="D38" s="29" t="s">
        <v>87</v>
      </c>
      <c r="E38" s="29">
        <v>167</v>
      </c>
      <c r="F38" s="29"/>
      <c r="G38" s="29"/>
      <c r="H38" s="29"/>
      <c r="I38" s="29"/>
      <c r="J38" s="29"/>
      <c r="K38" s="32">
        <f t="shared" si="10"/>
        <v>167</v>
      </c>
      <c r="L38" s="32" t="s">
        <v>719</v>
      </c>
      <c r="M38" s="32"/>
      <c r="N38" s="33">
        <f t="shared" si="11"/>
        <v>167.00319999999999</v>
      </c>
      <c r="O38" s="32">
        <f t="shared" si="12"/>
        <v>1</v>
      </c>
      <c r="P38" s="32" t="str">
        <f t="shared" ca="1" si="13"/>
        <v>Y</v>
      </c>
      <c r="Q38" s="34" t="s">
        <v>138</v>
      </c>
      <c r="R38" s="35">
        <f t="shared" si="14"/>
        <v>0</v>
      </c>
      <c r="S38" s="36">
        <f t="shared" si="15"/>
        <v>167.16699999999997</v>
      </c>
      <c r="T38" s="36">
        <f t="shared" si="16"/>
        <v>167.167</v>
      </c>
      <c r="U38" s="35">
        <f t="shared" si="17"/>
        <v>0</v>
      </c>
      <c r="V38" s="35">
        <f t="shared" si="18"/>
        <v>167.167</v>
      </c>
      <c r="W38" s="29">
        <v>167</v>
      </c>
      <c r="X38" s="29"/>
      <c r="Y38" s="29"/>
      <c r="Z38" s="29"/>
      <c r="AA38" s="29"/>
      <c r="AB38" s="29"/>
      <c r="AH38" s="26"/>
      <c r="AI38" s="26"/>
      <c r="AK38" s="26"/>
      <c r="AL38" s="40"/>
      <c r="AM38" s="40"/>
      <c r="AN38" s="40"/>
      <c r="AO38" s="59"/>
      <c r="AP38" s="59"/>
      <c r="AQ38" s="59"/>
      <c r="AR38" s="30"/>
      <c r="AS38" s="26"/>
      <c r="AT38" s="1"/>
    </row>
    <row r="39" spans="1:46" x14ac:dyDescent="0.2">
      <c r="A39" s="1">
        <v>5</v>
      </c>
      <c r="B39" s="1">
        <v>5</v>
      </c>
      <c r="C39" s="1" t="s">
        <v>330</v>
      </c>
      <c r="D39" s="29" t="s">
        <v>25</v>
      </c>
      <c r="E39" s="29">
        <v>136</v>
      </c>
      <c r="F39" s="29"/>
      <c r="G39" s="29"/>
      <c r="H39" s="29"/>
      <c r="I39" s="29"/>
      <c r="J39" s="29"/>
      <c r="K39" s="32">
        <f t="shared" si="10"/>
        <v>136</v>
      </c>
      <c r="L39" s="32" t="s">
        <v>719</v>
      </c>
      <c r="M39" s="32"/>
      <c r="N39" s="33">
        <f t="shared" si="11"/>
        <v>136.0033</v>
      </c>
      <c r="O39" s="32">
        <f t="shared" si="12"/>
        <v>1</v>
      </c>
      <c r="P39" s="32" t="str">
        <f t="shared" ca="1" si="13"/>
        <v>Y</v>
      </c>
      <c r="Q39" s="34" t="s">
        <v>138</v>
      </c>
      <c r="R39" s="35">
        <f t="shared" si="14"/>
        <v>0</v>
      </c>
      <c r="S39" s="36">
        <f t="shared" si="15"/>
        <v>136.136</v>
      </c>
      <c r="T39" s="36">
        <f t="shared" si="16"/>
        <v>136.136</v>
      </c>
      <c r="U39" s="35">
        <f t="shared" si="17"/>
        <v>0</v>
      </c>
      <c r="V39" s="35">
        <f t="shared" si="18"/>
        <v>136.136</v>
      </c>
      <c r="W39" s="29">
        <v>136</v>
      </c>
      <c r="X39" s="29"/>
      <c r="Y39" s="29"/>
      <c r="Z39" s="29"/>
      <c r="AA39" s="29"/>
      <c r="AB39" s="29"/>
      <c r="AH39" s="26"/>
      <c r="AI39" s="26"/>
      <c r="AK39" s="26"/>
      <c r="AL39" s="40"/>
      <c r="AM39" s="40"/>
      <c r="AN39" s="40"/>
      <c r="AO39" s="59"/>
      <c r="AP39" s="59"/>
      <c r="AQ39" s="59"/>
      <c r="AR39" s="30"/>
      <c r="AS39" s="26"/>
      <c r="AT39" s="1"/>
    </row>
    <row r="40" spans="1:46" x14ac:dyDescent="0.2">
      <c r="A40" s="1">
        <v>6</v>
      </c>
      <c r="B40" s="1">
        <v>6</v>
      </c>
      <c r="C40" s="1" t="s">
        <v>376</v>
      </c>
      <c r="D40" s="29" t="s">
        <v>25</v>
      </c>
      <c r="E40" s="29">
        <v>114</v>
      </c>
      <c r="F40" s="29"/>
      <c r="G40" s="29"/>
      <c r="H40" s="29"/>
      <c r="I40" s="29"/>
      <c r="J40" s="29"/>
      <c r="K40" s="32">
        <f t="shared" si="10"/>
        <v>114</v>
      </c>
      <c r="L40" s="32" t="s">
        <v>719</v>
      </c>
      <c r="M40" s="32"/>
      <c r="N40" s="33">
        <f t="shared" si="11"/>
        <v>114.0034</v>
      </c>
      <c r="O40" s="32">
        <f t="shared" si="12"/>
        <v>1</v>
      </c>
      <c r="P40" s="32" t="str">
        <f t="shared" ca="1" si="13"/>
        <v>Y</v>
      </c>
      <c r="Q40" s="34" t="s">
        <v>138</v>
      </c>
      <c r="R40" s="35">
        <f t="shared" si="14"/>
        <v>0</v>
      </c>
      <c r="S40" s="36">
        <f t="shared" si="15"/>
        <v>114.11399999999999</v>
      </c>
      <c r="T40" s="36">
        <f t="shared" si="16"/>
        <v>114.114</v>
      </c>
      <c r="U40" s="35">
        <f t="shared" si="17"/>
        <v>0</v>
      </c>
      <c r="V40" s="35">
        <f t="shared" si="18"/>
        <v>114.114</v>
      </c>
      <c r="W40" s="29">
        <v>114</v>
      </c>
      <c r="X40" s="29"/>
      <c r="Y40" s="29"/>
      <c r="Z40" s="29"/>
      <c r="AA40" s="29"/>
      <c r="AB40" s="29"/>
      <c r="AH40" s="26"/>
      <c r="AI40" s="26"/>
      <c r="AK40" s="26"/>
      <c r="AL40" s="40"/>
      <c r="AM40" s="40"/>
      <c r="AN40" s="40"/>
      <c r="AO40" s="59"/>
      <c r="AP40" s="59"/>
      <c r="AQ40" s="59"/>
      <c r="AR40" s="30"/>
      <c r="AS40" s="26"/>
      <c r="AT40" s="1"/>
    </row>
    <row r="41" spans="1:46" x14ac:dyDescent="0.2">
      <c r="A41" s="1">
        <v>7</v>
      </c>
      <c r="B41" s="1">
        <v>7</v>
      </c>
      <c r="C41" s="1" t="s">
        <v>436</v>
      </c>
      <c r="D41" s="29" t="s">
        <v>193</v>
      </c>
      <c r="E41" s="29">
        <v>77</v>
      </c>
      <c r="F41" s="29"/>
      <c r="G41" s="29"/>
      <c r="H41" s="29"/>
      <c r="I41" s="29"/>
      <c r="J41" s="29"/>
      <c r="K41" s="32">
        <f t="shared" si="10"/>
        <v>77</v>
      </c>
      <c r="L41" s="32" t="s">
        <v>719</v>
      </c>
      <c r="M41" s="32"/>
      <c r="N41" s="33">
        <f t="shared" si="11"/>
        <v>77.003500000000003</v>
      </c>
      <c r="O41" s="32">
        <f t="shared" si="12"/>
        <v>1</v>
      </c>
      <c r="P41" s="32" t="str">
        <f t="shared" ca="1" si="13"/>
        <v>Y</v>
      </c>
      <c r="Q41" s="34" t="s">
        <v>138</v>
      </c>
      <c r="R41" s="35">
        <f t="shared" si="14"/>
        <v>0</v>
      </c>
      <c r="S41" s="36">
        <f t="shared" si="15"/>
        <v>77.076999999999998</v>
      </c>
      <c r="T41" s="36">
        <f t="shared" si="16"/>
        <v>77.076999999999998</v>
      </c>
      <c r="U41" s="35">
        <f t="shared" si="17"/>
        <v>0</v>
      </c>
      <c r="V41" s="35">
        <f t="shared" si="18"/>
        <v>77.076999999999998</v>
      </c>
      <c r="W41" s="29">
        <v>77</v>
      </c>
      <c r="X41" s="29"/>
      <c r="Y41" s="29"/>
      <c r="Z41" s="29"/>
      <c r="AA41" s="29"/>
      <c r="AB41" s="29"/>
      <c r="AH41" s="26"/>
      <c r="AI41" s="26"/>
      <c r="AK41" s="26"/>
      <c r="AL41" s="40"/>
      <c r="AM41" s="40"/>
      <c r="AN41" s="40"/>
      <c r="AO41" s="59"/>
      <c r="AP41" s="59"/>
      <c r="AQ41" s="59"/>
      <c r="AR41" s="30"/>
      <c r="AS41" s="26"/>
      <c r="AT41" s="1"/>
    </row>
    <row r="42" spans="1:46" ht="3" customHeight="1" x14ac:dyDescent="0.2">
      <c r="A42" s="27"/>
      <c r="B42" s="27"/>
      <c r="D42" s="27"/>
      <c r="E42" s="27"/>
      <c r="F42" s="29"/>
      <c r="G42" s="29"/>
      <c r="H42" s="29"/>
      <c r="I42" s="29"/>
      <c r="J42" s="29"/>
      <c r="K42" s="32"/>
      <c r="L42" s="27"/>
      <c r="M42" s="27"/>
      <c r="N42" s="42"/>
      <c r="O42" s="27"/>
      <c r="P42" s="27"/>
      <c r="R42" s="60"/>
      <c r="S42" s="60"/>
      <c r="T42" s="60"/>
      <c r="U42" s="60"/>
      <c r="V42" s="35"/>
      <c r="W42" s="54"/>
      <c r="X42" s="54"/>
      <c r="Y42" s="54"/>
      <c r="Z42" s="54"/>
      <c r="AA42" s="54"/>
      <c r="AB42" s="54"/>
      <c r="AH42" s="26"/>
      <c r="AI42" s="26"/>
      <c r="AK42" s="26"/>
      <c r="AL42" s="40"/>
      <c r="AM42" s="40"/>
      <c r="AN42" s="40"/>
      <c r="AO42" s="40"/>
      <c r="AP42" s="40"/>
      <c r="AQ42" s="40"/>
      <c r="AR42" s="30"/>
      <c r="AS42" s="26"/>
      <c r="AT42" s="1"/>
    </row>
    <row r="43" spans="1:46" x14ac:dyDescent="0.2">
      <c r="A43" s="27"/>
      <c r="B43" s="27"/>
      <c r="D43" s="27"/>
      <c r="E43" s="27"/>
      <c r="F43" s="29"/>
      <c r="G43" s="29"/>
      <c r="H43" s="29"/>
      <c r="I43" s="29"/>
      <c r="J43" s="29"/>
      <c r="K43" s="32"/>
      <c r="L43" s="27"/>
      <c r="M43" s="27"/>
      <c r="N43" s="42"/>
      <c r="O43" s="27"/>
      <c r="P43" s="27"/>
      <c r="R43" s="60"/>
      <c r="S43" s="60"/>
      <c r="T43" s="60"/>
      <c r="U43" s="60"/>
      <c r="V43" s="35"/>
      <c r="W43" s="54"/>
      <c r="X43" s="54"/>
      <c r="Y43" s="54"/>
      <c r="Z43" s="54"/>
      <c r="AA43" s="54"/>
      <c r="AB43" s="54"/>
      <c r="AH43" s="26"/>
      <c r="AI43" s="26"/>
      <c r="AK43" s="26"/>
      <c r="AL43" s="40"/>
      <c r="AM43" s="40"/>
      <c r="AN43" s="40"/>
      <c r="AO43" s="40"/>
      <c r="AP43" s="40"/>
      <c r="AQ43" s="40"/>
      <c r="AR43" s="30"/>
      <c r="AS43" s="26"/>
      <c r="AT43" s="1"/>
    </row>
    <row r="44" spans="1:46" x14ac:dyDescent="0.2">
      <c r="C44" s="26" t="s">
        <v>83</v>
      </c>
      <c r="D44" s="27"/>
      <c r="E44" s="27"/>
      <c r="F44" s="27"/>
      <c r="G44" s="27"/>
      <c r="H44" s="27"/>
      <c r="I44" s="27"/>
      <c r="J44" s="27"/>
      <c r="K44" s="32"/>
      <c r="L44" s="27"/>
      <c r="M44" s="27"/>
      <c r="N44" s="42"/>
      <c r="O44" s="27"/>
      <c r="P44" s="27"/>
      <c r="Q44" s="54" t="str">
        <f>C44</f>
        <v>F40</v>
      </c>
      <c r="R44" s="60"/>
      <c r="S44" s="60"/>
      <c r="T44" s="60"/>
      <c r="U44" s="60"/>
      <c r="V44" s="35"/>
      <c r="W44" s="27"/>
      <c r="X44" s="54"/>
      <c r="Y44" s="54"/>
      <c r="Z44" s="54"/>
      <c r="AA44" s="54"/>
      <c r="AB44" s="54"/>
      <c r="AH44" s="26"/>
      <c r="AI44" s="26"/>
      <c r="AK44" s="26"/>
      <c r="AL44" s="40"/>
      <c r="AM44" s="40"/>
      <c r="AN44" s="40"/>
      <c r="AO44" s="38">
        <v>771</v>
      </c>
      <c r="AP44" s="38">
        <v>742</v>
      </c>
      <c r="AQ44" s="38">
        <v>726</v>
      </c>
      <c r="AR44" s="30"/>
      <c r="AS44" s="26"/>
      <c r="AT44" s="1"/>
    </row>
    <row r="45" spans="1:46" x14ac:dyDescent="0.2">
      <c r="A45" s="1">
        <v>1</v>
      </c>
      <c r="B45" s="1">
        <v>1</v>
      </c>
      <c r="C45" s="1" t="s">
        <v>82</v>
      </c>
      <c r="D45" s="29" t="s">
        <v>19</v>
      </c>
      <c r="E45" s="29">
        <v>199</v>
      </c>
      <c r="F45" s="27"/>
      <c r="G45" s="27"/>
      <c r="H45" s="27"/>
      <c r="I45" s="27"/>
      <c r="J45" s="27"/>
      <c r="K45" s="32">
        <f t="shared" ref="K45:K69" si="19">IFERROR(LARGE(E45:J45,1),0)+IF($D$5&gt;=2,IFERROR(LARGE(E45:J45,2),0),0)+IF($D$5&gt;=3,IFERROR(LARGE(E45:J45,3),0),0)+IF($D$5&gt;=4,IFERROR(LARGE(E45:J45,4),0),0)+IF($D$5&gt;=5,IFERROR(LARGE(E45:J45,5),0),0)+IF($D$5&gt;=6,IFERROR(LARGE(E45:J45,6),0),0)</f>
        <v>199</v>
      </c>
      <c r="L45" s="32" t="s">
        <v>719</v>
      </c>
      <c r="M45" s="32" t="s">
        <v>84</v>
      </c>
      <c r="N45" s="33">
        <f t="shared" ref="N45:N69" si="20">K45+(ROW(K45)-ROW(K$6))/10000</f>
        <v>199.00389999999999</v>
      </c>
      <c r="O45" s="32">
        <f t="shared" ref="O45:O69" si="21">COUNT(E45:J45)</f>
        <v>1</v>
      </c>
      <c r="P45" s="32" t="str">
        <f t="shared" ref="P45:P69" ca="1" si="22">IF(AND(O45=1,OFFSET(D45,0,P$3)&gt;0),"Y",0)</f>
        <v>Y</v>
      </c>
      <c r="Q45" s="34" t="s">
        <v>83</v>
      </c>
      <c r="R45" s="35">
        <f t="shared" ref="R45:R69" si="23">1-(Q45=Q44)</f>
        <v>0</v>
      </c>
      <c r="S45" s="36">
        <f t="shared" ref="S45:S69" si="24">IFERROR(LARGE(E45:J45,1),0)*1.001+IF($D$5&gt;=2,IFERROR(LARGE(E45:J45,2),0),0)*1.0001+IF($D$5&gt;=3,IFERROR(LARGE(E45:J45,3),0),0)*1.00001+IF($D$5&gt;=4,IFERROR(LARGE(E45:J45,4),0),0)*1.000001+IF($D$5&gt;=5,IFERROR(LARGE(E45:J45,5),0),0)*1.0000001+IF($D$5&gt;=6,IFERROR(LARGE(E45:J45,6),0),0)*1.00000001</f>
        <v>199.19899999999998</v>
      </c>
      <c r="T45" s="36">
        <f t="shared" ref="T45:T69" si="25">K45+W45/1000+IF($D$5&gt;=2,X45/10000,0)+IF($D$5&gt;=3,Y45/100000,0)+IF($D$5&gt;=4,Z45/1000000,0)+IF($D$5&gt;=5,AA45/10000000,0)+IF($D$5&gt;=6,AB45/100000000,0)</f>
        <v>199.19900000000001</v>
      </c>
      <c r="U45" s="35">
        <f t="shared" ref="U45:U69" si="26">1-(S45=T45)</f>
        <v>0</v>
      </c>
      <c r="V45" s="35">
        <f t="shared" ref="V45:V69" si="27">K45+W45/1000+X45/10000+Y45/100000+Z45/1000000+AA45/10000000+AB45/100000000</f>
        <v>199.19900000000001</v>
      </c>
      <c r="W45" s="29">
        <v>199</v>
      </c>
      <c r="X45" s="27"/>
      <c r="Y45" s="27"/>
      <c r="Z45" s="27"/>
      <c r="AA45" s="27"/>
      <c r="AB45" s="27"/>
      <c r="AH45" s="26"/>
      <c r="AI45" s="26"/>
      <c r="AK45" s="26"/>
      <c r="AL45" s="40"/>
      <c r="AM45" s="40"/>
      <c r="AN45" s="40"/>
      <c r="AO45" s="59"/>
      <c r="AP45" s="59"/>
      <c r="AQ45" s="59"/>
      <c r="AR45" s="30"/>
      <c r="AS45" s="26"/>
      <c r="AT45" s="1"/>
    </row>
    <row r="46" spans="1:46" x14ac:dyDescent="0.2">
      <c r="A46" s="1">
        <v>2</v>
      </c>
      <c r="B46" s="1">
        <v>2</v>
      </c>
      <c r="C46" s="1" t="s">
        <v>127</v>
      </c>
      <c r="D46" s="29" t="s">
        <v>92</v>
      </c>
      <c r="E46" s="29">
        <v>197</v>
      </c>
      <c r="F46" s="27"/>
      <c r="G46" s="27"/>
      <c r="H46" s="27"/>
      <c r="I46" s="27"/>
      <c r="J46" s="27"/>
      <c r="K46" s="32">
        <f t="shared" si="19"/>
        <v>197</v>
      </c>
      <c r="L46" s="32" t="s">
        <v>719</v>
      </c>
      <c r="M46" s="32" t="s">
        <v>164</v>
      </c>
      <c r="N46" s="33">
        <f t="shared" si="20"/>
        <v>197.00399999999999</v>
      </c>
      <c r="O46" s="32">
        <f t="shared" si="21"/>
        <v>1</v>
      </c>
      <c r="P46" s="32" t="str">
        <f t="shared" ca="1" si="22"/>
        <v>Y</v>
      </c>
      <c r="Q46" s="34" t="s">
        <v>83</v>
      </c>
      <c r="R46" s="35">
        <f t="shared" si="23"/>
        <v>0</v>
      </c>
      <c r="S46" s="36">
        <f t="shared" si="24"/>
        <v>197.19699999999997</v>
      </c>
      <c r="T46" s="36">
        <f t="shared" si="25"/>
        <v>197.197</v>
      </c>
      <c r="U46" s="35">
        <f t="shared" si="26"/>
        <v>0</v>
      </c>
      <c r="V46" s="35">
        <f t="shared" si="27"/>
        <v>197.197</v>
      </c>
      <c r="W46" s="29">
        <v>197</v>
      </c>
      <c r="X46" s="27"/>
      <c r="Y46" s="27"/>
      <c r="Z46" s="27"/>
      <c r="AA46" s="27"/>
      <c r="AB46" s="27"/>
      <c r="AH46" s="26"/>
      <c r="AI46" s="26"/>
      <c r="AK46" s="26"/>
      <c r="AL46" s="40"/>
      <c r="AM46" s="40"/>
      <c r="AN46" s="40"/>
      <c r="AO46" s="59"/>
      <c r="AP46" s="59"/>
      <c r="AQ46" s="59"/>
      <c r="AR46" s="30"/>
      <c r="AS46" s="26"/>
      <c r="AT46" s="1"/>
    </row>
    <row r="47" spans="1:46" x14ac:dyDescent="0.2">
      <c r="A47" s="1">
        <v>3</v>
      </c>
      <c r="B47" s="1">
        <v>3</v>
      </c>
      <c r="C47" s="1" t="s">
        <v>139</v>
      </c>
      <c r="D47" s="29" t="s">
        <v>74</v>
      </c>
      <c r="E47" s="29">
        <v>195</v>
      </c>
      <c r="F47" s="27"/>
      <c r="G47" s="27"/>
      <c r="H47" s="27"/>
      <c r="I47" s="27"/>
      <c r="J47" s="27"/>
      <c r="K47" s="32">
        <f t="shared" si="19"/>
        <v>195</v>
      </c>
      <c r="L47" s="32" t="s">
        <v>719</v>
      </c>
      <c r="M47" s="32" t="s">
        <v>551</v>
      </c>
      <c r="N47" s="33">
        <f t="shared" si="20"/>
        <v>195.00409999999999</v>
      </c>
      <c r="O47" s="32">
        <f t="shared" si="21"/>
        <v>1</v>
      </c>
      <c r="P47" s="32" t="str">
        <f t="shared" ca="1" si="22"/>
        <v>Y</v>
      </c>
      <c r="Q47" s="34" t="s">
        <v>83</v>
      </c>
      <c r="R47" s="35">
        <f t="shared" si="23"/>
        <v>0</v>
      </c>
      <c r="S47" s="36">
        <f t="shared" si="24"/>
        <v>195.19499999999996</v>
      </c>
      <c r="T47" s="36">
        <f t="shared" si="25"/>
        <v>195.19499999999999</v>
      </c>
      <c r="U47" s="35">
        <f t="shared" si="26"/>
        <v>0</v>
      </c>
      <c r="V47" s="35">
        <f t="shared" si="27"/>
        <v>195.19499999999999</v>
      </c>
      <c r="W47" s="29">
        <v>195</v>
      </c>
      <c r="X47" s="27"/>
      <c r="Y47" s="27"/>
      <c r="Z47" s="27"/>
      <c r="AA47" s="27"/>
      <c r="AB47" s="27"/>
      <c r="AH47" s="26"/>
      <c r="AI47" s="26"/>
      <c r="AK47" s="26"/>
      <c r="AL47" s="40"/>
      <c r="AM47" s="40"/>
      <c r="AN47" s="40"/>
      <c r="AO47" s="59"/>
      <c r="AP47" s="59"/>
      <c r="AQ47" s="59"/>
      <c r="AR47" s="30"/>
      <c r="AS47" s="26"/>
      <c r="AT47" s="1"/>
    </row>
    <row r="48" spans="1:46" x14ac:dyDescent="0.2">
      <c r="A48" s="1">
        <v>4</v>
      </c>
      <c r="B48" s="1">
        <v>4</v>
      </c>
      <c r="C48" s="1" t="s">
        <v>140</v>
      </c>
      <c r="D48" s="29" t="s">
        <v>30</v>
      </c>
      <c r="E48" s="29">
        <v>194</v>
      </c>
      <c r="F48" s="27"/>
      <c r="G48" s="27"/>
      <c r="H48" s="27"/>
      <c r="I48" s="27"/>
      <c r="J48" s="27"/>
      <c r="K48" s="32">
        <f t="shared" si="19"/>
        <v>194</v>
      </c>
      <c r="L48" s="32" t="s">
        <v>719</v>
      </c>
      <c r="M48" s="32"/>
      <c r="N48" s="33">
        <f t="shared" si="20"/>
        <v>194.0042</v>
      </c>
      <c r="O48" s="32">
        <f t="shared" si="21"/>
        <v>1</v>
      </c>
      <c r="P48" s="32" t="str">
        <f t="shared" ca="1" si="22"/>
        <v>Y</v>
      </c>
      <c r="Q48" s="34" t="s">
        <v>83</v>
      </c>
      <c r="R48" s="35">
        <f t="shared" si="23"/>
        <v>0</v>
      </c>
      <c r="S48" s="36">
        <f t="shared" si="24"/>
        <v>194.19399999999999</v>
      </c>
      <c r="T48" s="36">
        <f t="shared" si="25"/>
        <v>194.19399999999999</v>
      </c>
      <c r="U48" s="35">
        <f t="shared" si="26"/>
        <v>0</v>
      </c>
      <c r="V48" s="35">
        <f t="shared" si="27"/>
        <v>194.19399999999999</v>
      </c>
      <c r="W48" s="29">
        <v>194</v>
      </c>
      <c r="X48" s="27"/>
      <c r="Y48" s="27"/>
      <c r="Z48" s="27"/>
      <c r="AA48" s="27"/>
      <c r="AB48" s="27"/>
      <c r="AH48" s="26"/>
      <c r="AI48" s="26"/>
      <c r="AK48" s="26"/>
      <c r="AL48" s="40"/>
      <c r="AM48" s="40"/>
      <c r="AN48" s="40"/>
      <c r="AO48" s="59"/>
      <c r="AP48" s="59"/>
      <c r="AQ48" s="59"/>
      <c r="AR48" s="30"/>
      <c r="AS48" s="26"/>
      <c r="AT48" s="1"/>
    </row>
    <row r="49" spans="1:46" x14ac:dyDescent="0.2">
      <c r="A49" s="1">
        <v>5</v>
      </c>
      <c r="B49" s="1">
        <v>5</v>
      </c>
      <c r="C49" s="1" t="s">
        <v>177</v>
      </c>
      <c r="D49" s="29" t="s">
        <v>38</v>
      </c>
      <c r="E49" s="29">
        <v>185</v>
      </c>
      <c r="F49" s="27"/>
      <c r="G49" s="27"/>
      <c r="H49" s="27"/>
      <c r="I49" s="27"/>
      <c r="J49" s="27"/>
      <c r="K49" s="32">
        <f t="shared" si="19"/>
        <v>185</v>
      </c>
      <c r="L49" s="32" t="s">
        <v>719</v>
      </c>
      <c r="M49" s="32"/>
      <c r="N49" s="33">
        <f t="shared" si="20"/>
        <v>185.0043</v>
      </c>
      <c r="O49" s="32">
        <f t="shared" si="21"/>
        <v>1</v>
      </c>
      <c r="P49" s="32" t="str">
        <f t="shared" ca="1" si="22"/>
        <v>Y</v>
      </c>
      <c r="Q49" s="34" t="s">
        <v>83</v>
      </c>
      <c r="R49" s="35">
        <f t="shared" si="23"/>
        <v>0</v>
      </c>
      <c r="S49" s="36">
        <f t="shared" si="24"/>
        <v>185.18499999999997</v>
      </c>
      <c r="T49" s="36">
        <f t="shared" si="25"/>
        <v>185.185</v>
      </c>
      <c r="U49" s="35">
        <f t="shared" si="26"/>
        <v>0</v>
      </c>
      <c r="V49" s="35">
        <f t="shared" si="27"/>
        <v>185.185</v>
      </c>
      <c r="W49" s="29">
        <v>185</v>
      </c>
      <c r="X49" s="27"/>
      <c r="Y49" s="27"/>
      <c r="Z49" s="27"/>
      <c r="AA49" s="27"/>
      <c r="AB49" s="27"/>
      <c r="AH49" s="26"/>
      <c r="AI49" s="26"/>
      <c r="AK49" s="26"/>
      <c r="AL49" s="40"/>
      <c r="AM49" s="40"/>
      <c r="AN49" s="40"/>
      <c r="AO49" s="59"/>
      <c r="AP49" s="59"/>
      <c r="AQ49" s="59"/>
      <c r="AR49" s="30"/>
      <c r="AS49" s="26"/>
      <c r="AT49" s="1"/>
    </row>
    <row r="50" spans="1:46" x14ac:dyDescent="0.2">
      <c r="A50" s="1">
        <v>6</v>
      </c>
      <c r="B50" s="1">
        <v>6</v>
      </c>
      <c r="C50" s="1" t="s">
        <v>187</v>
      </c>
      <c r="D50" s="29" t="s">
        <v>30</v>
      </c>
      <c r="E50" s="29">
        <v>181</v>
      </c>
      <c r="F50" s="27"/>
      <c r="G50" s="27"/>
      <c r="H50" s="27"/>
      <c r="I50" s="27"/>
      <c r="J50" s="27"/>
      <c r="K50" s="32">
        <f t="shared" si="19"/>
        <v>181</v>
      </c>
      <c r="L50" s="32" t="s">
        <v>719</v>
      </c>
      <c r="M50" s="32"/>
      <c r="N50" s="33">
        <f t="shared" si="20"/>
        <v>181.0044</v>
      </c>
      <c r="O50" s="32">
        <f t="shared" si="21"/>
        <v>1</v>
      </c>
      <c r="P50" s="32" t="str">
        <f t="shared" ca="1" si="22"/>
        <v>Y</v>
      </c>
      <c r="Q50" s="34" t="s">
        <v>83</v>
      </c>
      <c r="R50" s="35">
        <f t="shared" si="23"/>
        <v>0</v>
      </c>
      <c r="S50" s="36">
        <f t="shared" si="24"/>
        <v>181.18099999999998</v>
      </c>
      <c r="T50" s="36">
        <f t="shared" si="25"/>
        <v>181.18100000000001</v>
      </c>
      <c r="U50" s="35">
        <f t="shared" si="26"/>
        <v>0</v>
      </c>
      <c r="V50" s="35">
        <f t="shared" si="27"/>
        <v>181.18100000000001</v>
      </c>
      <c r="W50" s="29">
        <v>181</v>
      </c>
      <c r="X50" s="27"/>
      <c r="Y50" s="27"/>
      <c r="Z50" s="27"/>
      <c r="AA50" s="27"/>
      <c r="AB50" s="27"/>
      <c r="AH50" s="26"/>
      <c r="AI50" s="26"/>
      <c r="AK50" s="26"/>
      <c r="AL50" s="40"/>
      <c r="AM50" s="40"/>
      <c r="AN50" s="40"/>
      <c r="AO50" s="59"/>
      <c r="AP50" s="59"/>
      <c r="AQ50" s="59"/>
      <c r="AR50" s="30"/>
      <c r="AS50" s="26"/>
      <c r="AT50" s="1"/>
    </row>
    <row r="51" spans="1:46" x14ac:dyDescent="0.2">
      <c r="A51" s="1">
        <v>7</v>
      </c>
      <c r="B51" s="1">
        <v>7</v>
      </c>
      <c r="C51" s="1" t="s">
        <v>198</v>
      </c>
      <c r="D51" s="29" t="s">
        <v>25</v>
      </c>
      <c r="E51" s="29">
        <v>179</v>
      </c>
      <c r="F51" s="27"/>
      <c r="G51" s="27"/>
      <c r="H51" s="27"/>
      <c r="I51" s="27"/>
      <c r="J51" s="27"/>
      <c r="K51" s="32">
        <f t="shared" si="19"/>
        <v>179</v>
      </c>
      <c r="L51" s="32" t="s">
        <v>719</v>
      </c>
      <c r="M51" s="32"/>
      <c r="N51" s="33">
        <f t="shared" si="20"/>
        <v>179.00450000000001</v>
      </c>
      <c r="O51" s="32">
        <f t="shared" si="21"/>
        <v>1</v>
      </c>
      <c r="P51" s="32" t="str">
        <f t="shared" ca="1" si="22"/>
        <v>Y</v>
      </c>
      <c r="Q51" s="34" t="s">
        <v>83</v>
      </c>
      <c r="R51" s="35">
        <f t="shared" si="23"/>
        <v>0</v>
      </c>
      <c r="S51" s="36">
        <f t="shared" si="24"/>
        <v>179.17899999999997</v>
      </c>
      <c r="T51" s="36">
        <f t="shared" si="25"/>
        <v>179.179</v>
      </c>
      <c r="U51" s="35">
        <f t="shared" si="26"/>
        <v>0</v>
      </c>
      <c r="V51" s="35">
        <f t="shared" si="27"/>
        <v>179.179</v>
      </c>
      <c r="W51" s="29">
        <v>179</v>
      </c>
      <c r="X51" s="27"/>
      <c r="Y51" s="27"/>
      <c r="Z51" s="27"/>
      <c r="AA51" s="27"/>
      <c r="AB51" s="27"/>
      <c r="AH51" s="26"/>
      <c r="AI51" s="26"/>
      <c r="AK51" s="26"/>
      <c r="AL51" s="40"/>
      <c r="AM51" s="40"/>
      <c r="AN51" s="40"/>
      <c r="AO51" s="59"/>
      <c r="AP51" s="59"/>
      <c r="AQ51" s="59"/>
      <c r="AR51" s="30"/>
      <c r="AS51" s="26"/>
      <c r="AT51" s="1"/>
    </row>
    <row r="52" spans="1:46" x14ac:dyDescent="0.2">
      <c r="A52" s="1">
        <v>8</v>
      </c>
      <c r="B52" s="1">
        <v>8</v>
      </c>
      <c r="C52" s="1" t="s">
        <v>213</v>
      </c>
      <c r="D52" s="29" t="s">
        <v>38</v>
      </c>
      <c r="E52" s="29">
        <v>175</v>
      </c>
      <c r="F52" s="27"/>
      <c r="G52" s="27"/>
      <c r="H52" s="27"/>
      <c r="I52" s="27"/>
      <c r="J52" s="27"/>
      <c r="K52" s="32">
        <f t="shared" si="19"/>
        <v>175</v>
      </c>
      <c r="L52" s="32" t="s">
        <v>719</v>
      </c>
      <c r="M52" s="32"/>
      <c r="N52" s="33">
        <f t="shared" si="20"/>
        <v>175.00460000000001</v>
      </c>
      <c r="O52" s="32">
        <f t="shared" si="21"/>
        <v>1</v>
      </c>
      <c r="P52" s="32" t="str">
        <f t="shared" ca="1" si="22"/>
        <v>Y</v>
      </c>
      <c r="Q52" s="34" t="s">
        <v>83</v>
      </c>
      <c r="R52" s="35">
        <f t="shared" si="23"/>
        <v>0</v>
      </c>
      <c r="S52" s="36">
        <f t="shared" si="24"/>
        <v>175.17499999999998</v>
      </c>
      <c r="T52" s="36">
        <f t="shared" si="25"/>
        <v>175.17500000000001</v>
      </c>
      <c r="U52" s="35">
        <f t="shared" si="26"/>
        <v>0</v>
      </c>
      <c r="V52" s="35">
        <f t="shared" si="27"/>
        <v>175.17500000000001</v>
      </c>
      <c r="W52" s="29">
        <v>175</v>
      </c>
      <c r="X52" s="27"/>
      <c r="Y52" s="27"/>
      <c r="Z52" s="27"/>
      <c r="AA52" s="27"/>
      <c r="AB52" s="27"/>
      <c r="AH52" s="26"/>
      <c r="AI52" s="26"/>
      <c r="AK52" s="26"/>
      <c r="AL52" s="40"/>
      <c r="AM52" s="40"/>
      <c r="AN52" s="40"/>
      <c r="AO52" s="59"/>
      <c r="AP52" s="59"/>
      <c r="AQ52" s="59"/>
      <c r="AR52" s="30"/>
      <c r="AS52" s="26"/>
      <c r="AT52" s="1"/>
    </row>
    <row r="53" spans="1:46" x14ac:dyDescent="0.2">
      <c r="A53" s="1">
        <v>9</v>
      </c>
      <c r="B53" s="1">
        <v>9</v>
      </c>
      <c r="C53" s="1" t="s">
        <v>241</v>
      </c>
      <c r="D53" s="29" t="s">
        <v>74</v>
      </c>
      <c r="E53" s="29">
        <v>168</v>
      </c>
      <c r="F53" s="27"/>
      <c r="G53" s="27"/>
      <c r="H53" s="27"/>
      <c r="I53" s="27"/>
      <c r="J53" s="27"/>
      <c r="K53" s="32">
        <f t="shared" si="19"/>
        <v>168</v>
      </c>
      <c r="L53" s="32" t="s">
        <v>719</v>
      </c>
      <c r="M53" s="32"/>
      <c r="N53" s="33">
        <f t="shared" si="20"/>
        <v>168.00470000000001</v>
      </c>
      <c r="O53" s="32">
        <f t="shared" si="21"/>
        <v>1</v>
      </c>
      <c r="P53" s="32" t="str">
        <f t="shared" ca="1" si="22"/>
        <v>Y</v>
      </c>
      <c r="Q53" s="34" t="s">
        <v>83</v>
      </c>
      <c r="R53" s="35">
        <f t="shared" si="23"/>
        <v>0</v>
      </c>
      <c r="S53" s="36">
        <f t="shared" si="24"/>
        <v>168.16799999999998</v>
      </c>
      <c r="T53" s="36">
        <f t="shared" si="25"/>
        <v>168.16800000000001</v>
      </c>
      <c r="U53" s="35">
        <f t="shared" si="26"/>
        <v>0</v>
      </c>
      <c r="V53" s="35">
        <f t="shared" si="27"/>
        <v>168.16800000000001</v>
      </c>
      <c r="W53" s="29">
        <v>168</v>
      </c>
      <c r="X53" s="27"/>
      <c r="Y53" s="27"/>
      <c r="Z53" s="27"/>
      <c r="AA53" s="27"/>
      <c r="AB53" s="27"/>
      <c r="AH53" s="26"/>
      <c r="AI53" s="26"/>
      <c r="AK53" s="26"/>
      <c r="AL53" s="40"/>
      <c r="AM53" s="40"/>
      <c r="AN53" s="40"/>
      <c r="AO53" s="59"/>
      <c r="AP53" s="59"/>
      <c r="AQ53" s="59"/>
      <c r="AR53" s="30"/>
      <c r="AS53" s="26"/>
      <c r="AT53" s="1"/>
    </row>
    <row r="54" spans="1:46" x14ac:dyDescent="0.2">
      <c r="A54" s="1">
        <v>10</v>
      </c>
      <c r="B54" s="1">
        <v>10</v>
      </c>
      <c r="C54" s="1" t="s">
        <v>254</v>
      </c>
      <c r="D54" s="29" t="s">
        <v>146</v>
      </c>
      <c r="E54" s="29">
        <v>165</v>
      </c>
      <c r="F54" s="27"/>
      <c r="G54" s="27"/>
      <c r="H54" s="27"/>
      <c r="I54" s="27"/>
      <c r="J54" s="27"/>
      <c r="K54" s="32">
        <f t="shared" si="19"/>
        <v>165</v>
      </c>
      <c r="L54" s="32" t="s">
        <v>719</v>
      </c>
      <c r="M54" s="32"/>
      <c r="N54" s="33">
        <f t="shared" si="20"/>
        <v>165.00479999999999</v>
      </c>
      <c r="O54" s="32">
        <f t="shared" si="21"/>
        <v>1</v>
      </c>
      <c r="P54" s="32" t="str">
        <f t="shared" ca="1" si="22"/>
        <v>Y</v>
      </c>
      <c r="Q54" s="34" t="s">
        <v>83</v>
      </c>
      <c r="R54" s="35">
        <f t="shared" si="23"/>
        <v>0</v>
      </c>
      <c r="S54" s="36">
        <f t="shared" si="24"/>
        <v>165.16499999999999</v>
      </c>
      <c r="T54" s="36">
        <f t="shared" si="25"/>
        <v>165.16499999999999</v>
      </c>
      <c r="U54" s="35">
        <f t="shared" si="26"/>
        <v>0</v>
      </c>
      <c r="V54" s="35">
        <f t="shared" si="27"/>
        <v>165.16499999999999</v>
      </c>
      <c r="W54" s="29">
        <v>165</v>
      </c>
      <c r="X54" s="27"/>
      <c r="Y54" s="27"/>
      <c r="Z54" s="27"/>
      <c r="AA54" s="27"/>
      <c r="AB54" s="27"/>
      <c r="AH54" s="26"/>
      <c r="AI54" s="26"/>
      <c r="AK54" s="26"/>
      <c r="AL54" s="40"/>
      <c r="AM54" s="40"/>
      <c r="AN54" s="40"/>
      <c r="AO54" s="59"/>
      <c r="AP54" s="59"/>
      <c r="AQ54" s="59"/>
      <c r="AR54" s="30"/>
      <c r="AS54" s="26"/>
      <c r="AT54" s="1"/>
    </row>
    <row r="55" spans="1:46" x14ac:dyDescent="0.2">
      <c r="A55" s="1">
        <v>11</v>
      </c>
      <c r="B55" s="1">
        <v>11</v>
      </c>
      <c r="C55" s="1" t="s">
        <v>263</v>
      </c>
      <c r="D55" s="29" t="s">
        <v>19</v>
      </c>
      <c r="E55" s="29">
        <v>159</v>
      </c>
      <c r="F55" s="27"/>
      <c r="G55" s="27"/>
      <c r="H55" s="27"/>
      <c r="I55" s="27"/>
      <c r="J55" s="27"/>
      <c r="K55" s="32">
        <f t="shared" si="19"/>
        <v>159</v>
      </c>
      <c r="L55" s="32" t="s">
        <v>719</v>
      </c>
      <c r="M55" s="32"/>
      <c r="N55" s="33">
        <f t="shared" si="20"/>
        <v>159.00489999999999</v>
      </c>
      <c r="O55" s="32">
        <f t="shared" si="21"/>
        <v>1</v>
      </c>
      <c r="P55" s="32" t="str">
        <f t="shared" ca="1" si="22"/>
        <v>Y</v>
      </c>
      <c r="Q55" s="34" t="s">
        <v>83</v>
      </c>
      <c r="R55" s="35">
        <f t="shared" si="23"/>
        <v>0</v>
      </c>
      <c r="S55" s="36">
        <f t="shared" si="24"/>
        <v>159.15899999999999</v>
      </c>
      <c r="T55" s="36">
        <f t="shared" si="25"/>
        <v>159.15899999999999</v>
      </c>
      <c r="U55" s="35">
        <f t="shared" si="26"/>
        <v>0</v>
      </c>
      <c r="V55" s="35">
        <f t="shared" si="27"/>
        <v>159.15899999999999</v>
      </c>
      <c r="W55" s="29">
        <v>159</v>
      </c>
      <c r="X55" s="27"/>
      <c r="Y55" s="27"/>
      <c r="Z55" s="27"/>
      <c r="AA55" s="27"/>
      <c r="AB55" s="27"/>
      <c r="AH55" s="26"/>
      <c r="AI55" s="26"/>
      <c r="AK55" s="26"/>
      <c r="AL55" s="40"/>
      <c r="AM55" s="40"/>
      <c r="AN55" s="40"/>
      <c r="AO55" s="59"/>
      <c r="AP55" s="59"/>
      <c r="AQ55" s="59"/>
      <c r="AR55" s="30"/>
      <c r="AS55" s="26"/>
      <c r="AT55" s="1"/>
    </row>
    <row r="56" spans="1:46" x14ac:dyDescent="0.2">
      <c r="A56" s="1">
        <v>12</v>
      </c>
      <c r="B56" s="1">
        <v>12</v>
      </c>
      <c r="C56" s="1" t="s">
        <v>273</v>
      </c>
      <c r="D56" s="29" t="s">
        <v>25</v>
      </c>
      <c r="E56" s="29">
        <v>156</v>
      </c>
      <c r="F56" s="27"/>
      <c r="G56" s="27"/>
      <c r="H56" s="27"/>
      <c r="I56" s="27"/>
      <c r="J56" s="27"/>
      <c r="K56" s="32">
        <f t="shared" si="19"/>
        <v>156</v>
      </c>
      <c r="L56" s="32" t="s">
        <v>719</v>
      </c>
      <c r="M56" s="32"/>
      <c r="N56" s="33">
        <f t="shared" si="20"/>
        <v>156.005</v>
      </c>
      <c r="O56" s="32">
        <f t="shared" si="21"/>
        <v>1</v>
      </c>
      <c r="P56" s="32" t="str">
        <f t="shared" ca="1" si="22"/>
        <v>Y</v>
      </c>
      <c r="Q56" s="34" t="s">
        <v>83</v>
      </c>
      <c r="R56" s="35">
        <f t="shared" si="23"/>
        <v>0</v>
      </c>
      <c r="S56" s="36">
        <f t="shared" si="24"/>
        <v>156.15599999999998</v>
      </c>
      <c r="T56" s="36">
        <f t="shared" si="25"/>
        <v>156.15600000000001</v>
      </c>
      <c r="U56" s="35">
        <f t="shared" si="26"/>
        <v>0</v>
      </c>
      <c r="V56" s="35">
        <f t="shared" si="27"/>
        <v>156.15600000000001</v>
      </c>
      <c r="W56" s="29">
        <v>156</v>
      </c>
      <c r="X56" s="27"/>
      <c r="Y56" s="27"/>
      <c r="Z56" s="27"/>
      <c r="AA56" s="27"/>
      <c r="AB56" s="27"/>
      <c r="AH56" s="26"/>
      <c r="AI56" s="26"/>
      <c r="AK56" s="26"/>
      <c r="AL56" s="40"/>
      <c r="AM56" s="40"/>
      <c r="AN56" s="40"/>
      <c r="AO56" s="59"/>
      <c r="AP56" s="59"/>
      <c r="AQ56" s="59"/>
      <c r="AR56" s="30"/>
      <c r="AS56" s="26"/>
      <c r="AT56" s="1"/>
    </row>
    <row r="57" spans="1:46" x14ac:dyDescent="0.2">
      <c r="A57" s="1">
        <v>13</v>
      </c>
      <c r="B57" s="1">
        <v>13</v>
      </c>
      <c r="C57" s="1" t="s">
        <v>280</v>
      </c>
      <c r="D57" s="29" t="s">
        <v>25</v>
      </c>
      <c r="E57" s="29">
        <v>153</v>
      </c>
      <c r="F57" s="27"/>
      <c r="G57" s="27"/>
      <c r="H57" s="27"/>
      <c r="I57" s="27"/>
      <c r="J57" s="27"/>
      <c r="K57" s="32">
        <f t="shared" si="19"/>
        <v>153</v>
      </c>
      <c r="L57" s="32" t="s">
        <v>719</v>
      </c>
      <c r="M57" s="32"/>
      <c r="N57" s="33">
        <f t="shared" si="20"/>
        <v>153.0051</v>
      </c>
      <c r="O57" s="32">
        <f t="shared" si="21"/>
        <v>1</v>
      </c>
      <c r="P57" s="32" t="str">
        <f t="shared" ca="1" si="22"/>
        <v>Y</v>
      </c>
      <c r="Q57" s="34" t="s">
        <v>83</v>
      </c>
      <c r="R57" s="35">
        <f t="shared" si="23"/>
        <v>0</v>
      </c>
      <c r="S57" s="36">
        <f t="shared" si="24"/>
        <v>153.15299999999999</v>
      </c>
      <c r="T57" s="36">
        <f t="shared" si="25"/>
        <v>153.15299999999999</v>
      </c>
      <c r="U57" s="35">
        <f t="shared" si="26"/>
        <v>0</v>
      </c>
      <c r="V57" s="35">
        <f t="shared" si="27"/>
        <v>153.15299999999999</v>
      </c>
      <c r="W57" s="29">
        <v>153</v>
      </c>
      <c r="X57" s="27"/>
      <c r="Y57" s="27"/>
      <c r="Z57" s="27"/>
      <c r="AA57" s="27"/>
      <c r="AB57" s="27"/>
      <c r="AH57" s="26"/>
      <c r="AI57" s="26"/>
      <c r="AK57" s="26"/>
      <c r="AL57" s="40"/>
      <c r="AM57" s="40"/>
      <c r="AN57" s="40"/>
      <c r="AO57" s="59"/>
      <c r="AP57" s="59"/>
      <c r="AQ57" s="59"/>
      <c r="AR57" s="30"/>
      <c r="AS57" s="26"/>
      <c r="AT57" s="1"/>
    </row>
    <row r="58" spans="1:46" x14ac:dyDescent="0.2">
      <c r="A58" s="1">
        <v>14</v>
      </c>
      <c r="B58" s="1">
        <v>14</v>
      </c>
      <c r="C58" s="1" t="s">
        <v>284</v>
      </c>
      <c r="D58" s="29" t="s">
        <v>25</v>
      </c>
      <c r="E58" s="29">
        <v>152</v>
      </c>
      <c r="F58" s="27"/>
      <c r="G58" s="27"/>
      <c r="H58" s="27"/>
      <c r="I58" s="27"/>
      <c r="J58" s="27"/>
      <c r="K58" s="32">
        <f t="shared" si="19"/>
        <v>152</v>
      </c>
      <c r="L58" s="32" t="s">
        <v>719</v>
      </c>
      <c r="M58" s="32"/>
      <c r="N58" s="33">
        <f t="shared" si="20"/>
        <v>152.0052</v>
      </c>
      <c r="O58" s="32">
        <f t="shared" si="21"/>
        <v>1</v>
      </c>
      <c r="P58" s="32" t="str">
        <f t="shared" ca="1" si="22"/>
        <v>Y</v>
      </c>
      <c r="Q58" s="34" t="s">
        <v>83</v>
      </c>
      <c r="R58" s="35">
        <f t="shared" si="23"/>
        <v>0</v>
      </c>
      <c r="S58" s="36">
        <f t="shared" si="24"/>
        <v>152.15199999999999</v>
      </c>
      <c r="T58" s="36">
        <f t="shared" si="25"/>
        <v>152.15199999999999</v>
      </c>
      <c r="U58" s="35">
        <f t="shared" si="26"/>
        <v>0</v>
      </c>
      <c r="V58" s="35">
        <f t="shared" si="27"/>
        <v>152.15199999999999</v>
      </c>
      <c r="W58" s="29">
        <v>152</v>
      </c>
      <c r="X58" s="27"/>
      <c r="Y58" s="27"/>
      <c r="Z58" s="27"/>
      <c r="AA58" s="27"/>
      <c r="AB58" s="27"/>
      <c r="AH58" s="26"/>
      <c r="AI58" s="26"/>
      <c r="AK58" s="26"/>
      <c r="AL58" s="40"/>
      <c r="AM58" s="40"/>
      <c r="AN58" s="40"/>
      <c r="AO58" s="59"/>
      <c r="AP58" s="59"/>
      <c r="AQ58" s="59"/>
      <c r="AR58" s="30"/>
      <c r="AS58" s="26"/>
      <c r="AT58" s="1"/>
    </row>
    <row r="59" spans="1:46" x14ac:dyDescent="0.2">
      <c r="A59" s="1">
        <v>15</v>
      </c>
      <c r="B59" s="1">
        <v>15</v>
      </c>
      <c r="C59" s="1" t="s">
        <v>292</v>
      </c>
      <c r="D59" s="29" t="s">
        <v>38</v>
      </c>
      <c r="E59" s="29">
        <v>149</v>
      </c>
      <c r="F59" s="27"/>
      <c r="G59" s="27"/>
      <c r="H59" s="27"/>
      <c r="I59" s="27"/>
      <c r="J59" s="27"/>
      <c r="K59" s="32">
        <f t="shared" si="19"/>
        <v>149</v>
      </c>
      <c r="L59" s="32" t="s">
        <v>719</v>
      </c>
      <c r="M59" s="32"/>
      <c r="N59" s="33">
        <f t="shared" si="20"/>
        <v>149.00530000000001</v>
      </c>
      <c r="O59" s="32">
        <f t="shared" si="21"/>
        <v>1</v>
      </c>
      <c r="P59" s="32" t="str">
        <f t="shared" ca="1" si="22"/>
        <v>Y</v>
      </c>
      <c r="Q59" s="34" t="s">
        <v>83</v>
      </c>
      <c r="R59" s="35">
        <f t="shared" si="23"/>
        <v>0</v>
      </c>
      <c r="S59" s="36">
        <f t="shared" si="24"/>
        <v>149.14899999999997</v>
      </c>
      <c r="T59" s="36">
        <f t="shared" si="25"/>
        <v>149.149</v>
      </c>
      <c r="U59" s="35">
        <f t="shared" si="26"/>
        <v>0</v>
      </c>
      <c r="V59" s="35">
        <f t="shared" si="27"/>
        <v>149.149</v>
      </c>
      <c r="W59" s="29">
        <v>149</v>
      </c>
      <c r="X59" s="27"/>
      <c r="Y59" s="27"/>
      <c r="Z59" s="27"/>
      <c r="AA59" s="27"/>
      <c r="AB59" s="27"/>
      <c r="AH59" s="26"/>
      <c r="AI59" s="26"/>
      <c r="AK59" s="26"/>
      <c r="AL59" s="40"/>
      <c r="AM59" s="40"/>
      <c r="AN59" s="40"/>
      <c r="AO59" s="59"/>
      <c r="AP59" s="59"/>
      <c r="AQ59" s="59"/>
      <c r="AR59" s="30"/>
      <c r="AS59" s="26"/>
      <c r="AT59" s="1"/>
    </row>
    <row r="60" spans="1:46" x14ac:dyDescent="0.2">
      <c r="A60" s="1">
        <v>16</v>
      </c>
      <c r="B60" s="1">
        <v>16</v>
      </c>
      <c r="C60" s="1" t="s">
        <v>299</v>
      </c>
      <c r="D60" s="29" t="s">
        <v>92</v>
      </c>
      <c r="E60" s="29">
        <v>147</v>
      </c>
      <c r="F60" s="27"/>
      <c r="G60" s="27"/>
      <c r="H60" s="27"/>
      <c r="I60" s="27"/>
      <c r="J60" s="27"/>
      <c r="K60" s="32">
        <f t="shared" si="19"/>
        <v>147</v>
      </c>
      <c r="L60" s="32" t="s">
        <v>719</v>
      </c>
      <c r="M60" s="32"/>
      <c r="N60" s="33">
        <f t="shared" si="20"/>
        <v>147.00540000000001</v>
      </c>
      <c r="O60" s="32">
        <f t="shared" si="21"/>
        <v>1</v>
      </c>
      <c r="P60" s="32" t="str">
        <f t="shared" ca="1" si="22"/>
        <v>Y</v>
      </c>
      <c r="Q60" s="34" t="s">
        <v>83</v>
      </c>
      <c r="R60" s="35">
        <f t="shared" si="23"/>
        <v>0</v>
      </c>
      <c r="S60" s="36">
        <f t="shared" si="24"/>
        <v>147.14699999999999</v>
      </c>
      <c r="T60" s="36">
        <f t="shared" si="25"/>
        <v>147.14699999999999</v>
      </c>
      <c r="U60" s="35">
        <f t="shared" si="26"/>
        <v>0</v>
      </c>
      <c r="V60" s="35">
        <f t="shared" si="27"/>
        <v>147.14699999999999</v>
      </c>
      <c r="W60" s="29">
        <v>147</v>
      </c>
      <c r="X60" s="27"/>
      <c r="Y60" s="27"/>
      <c r="Z60" s="27"/>
      <c r="AA60" s="27"/>
      <c r="AB60" s="27"/>
      <c r="AH60" s="26"/>
      <c r="AI60" s="26"/>
      <c r="AK60" s="26"/>
      <c r="AL60" s="40"/>
      <c r="AM60" s="40"/>
      <c r="AN60" s="40"/>
      <c r="AO60" s="59"/>
      <c r="AP60" s="59"/>
      <c r="AQ60" s="59"/>
      <c r="AR60" s="30"/>
      <c r="AS60" s="26"/>
      <c r="AT60" s="1"/>
    </row>
    <row r="61" spans="1:46" x14ac:dyDescent="0.2">
      <c r="A61" s="1">
        <v>17</v>
      </c>
      <c r="B61" s="1">
        <v>17</v>
      </c>
      <c r="C61" s="1" t="s">
        <v>300</v>
      </c>
      <c r="D61" s="29" t="s">
        <v>19</v>
      </c>
      <c r="E61" s="29">
        <v>146</v>
      </c>
      <c r="F61" s="27"/>
      <c r="G61" s="27"/>
      <c r="H61" s="27"/>
      <c r="I61" s="27"/>
      <c r="J61" s="27"/>
      <c r="K61" s="32">
        <f t="shared" si="19"/>
        <v>146</v>
      </c>
      <c r="L61" s="32" t="s">
        <v>719</v>
      </c>
      <c r="M61" s="32"/>
      <c r="N61" s="33">
        <f t="shared" si="20"/>
        <v>146.00550000000001</v>
      </c>
      <c r="O61" s="32">
        <f t="shared" si="21"/>
        <v>1</v>
      </c>
      <c r="P61" s="32" t="str">
        <f t="shared" ca="1" si="22"/>
        <v>Y</v>
      </c>
      <c r="Q61" s="34" t="s">
        <v>83</v>
      </c>
      <c r="R61" s="35">
        <f t="shared" si="23"/>
        <v>0</v>
      </c>
      <c r="S61" s="36">
        <f t="shared" si="24"/>
        <v>146.14599999999999</v>
      </c>
      <c r="T61" s="36">
        <f t="shared" si="25"/>
        <v>146.14599999999999</v>
      </c>
      <c r="U61" s="35">
        <f t="shared" si="26"/>
        <v>0</v>
      </c>
      <c r="V61" s="35">
        <f t="shared" si="27"/>
        <v>146.14599999999999</v>
      </c>
      <c r="W61" s="29">
        <v>146</v>
      </c>
      <c r="X61" s="27"/>
      <c r="Y61" s="27"/>
      <c r="Z61" s="27"/>
      <c r="AA61" s="27"/>
      <c r="AB61" s="27"/>
      <c r="AH61" s="26"/>
      <c r="AI61" s="26"/>
      <c r="AK61" s="26"/>
      <c r="AL61" s="40"/>
      <c r="AM61" s="40"/>
      <c r="AN61" s="40"/>
      <c r="AO61" s="59"/>
      <c r="AP61" s="59"/>
      <c r="AQ61" s="59"/>
      <c r="AR61" s="30"/>
      <c r="AS61" s="26"/>
      <c r="AT61" s="1"/>
    </row>
    <row r="62" spans="1:46" x14ac:dyDescent="0.2">
      <c r="A62" s="1">
        <v>18</v>
      </c>
      <c r="B62" s="1">
        <v>18</v>
      </c>
      <c r="C62" s="1" t="s">
        <v>304</v>
      </c>
      <c r="D62" s="29" t="s">
        <v>35</v>
      </c>
      <c r="E62" s="29">
        <v>144</v>
      </c>
      <c r="F62" s="27"/>
      <c r="G62" s="27"/>
      <c r="H62" s="27"/>
      <c r="I62" s="27"/>
      <c r="J62" s="27"/>
      <c r="K62" s="32">
        <f t="shared" si="19"/>
        <v>144</v>
      </c>
      <c r="L62" s="32" t="s">
        <v>719</v>
      </c>
      <c r="M62" s="32"/>
      <c r="N62" s="33">
        <f t="shared" si="20"/>
        <v>144.00559999999999</v>
      </c>
      <c r="O62" s="32">
        <f t="shared" si="21"/>
        <v>1</v>
      </c>
      <c r="P62" s="32" t="str">
        <f t="shared" ca="1" si="22"/>
        <v>Y</v>
      </c>
      <c r="Q62" s="34" t="s">
        <v>83</v>
      </c>
      <c r="R62" s="35">
        <f t="shared" si="23"/>
        <v>0</v>
      </c>
      <c r="S62" s="36">
        <f t="shared" si="24"/>
        <v>144.14399999999998</v>
      </c>
      <c r="T62" s="36">
        <f t="shared" si="25"/>
        <v>144.14400000000001</v>
      </c>
      <c r="U62" s="35">
        <f t="shared" si="26"/>
        <v>0</v>
      </c>
      <c r="V62" s="35">
        <f t="shared" si="27"/>
        <v>144.14400000000001</v>
      </c>
      <c r="W62" s="29">
        <v>144</v>
      </c>
      <c r="X62" s="27"/>
      <c r="Y62" s="27"/>
      <c r="Z62" s="27"/>
      <c r="AA62" s="27"/>
      <c r="AB62" s="27"/>
      <c r="AH62" s="26"/>
      <c r="AI62" s="26"/>
      <c r="AK62" s="26"/>
      <c r="AL62" s="40"/>
      <c r="AM62" s="40"/>
      <c r="AN62" s="40"/>
      <c r="AO62" s="59"/>
      <c r="AP62" s="59"/>
      <c r="AQ62" s="59"/>
      <c r="AR62" s="30"/>
      <c r="AS62" s="26"/>
      <c r="AT62" s="1"/>
    </row>
    <row r="63" spans="1:46" x14ac:dyDescent="0.2">
      <c r="A63" s="1">
        <v>19</v>
      </c>
      <c r="B63" s="1">
        <v>19</v>
      </c>
      <c r="C63" s="1" t="s">
        <v>321</v>
      </c>
      <c r="D63" s="29" t="s">
        <v>30</v>
      </c>
      <c r="E63" s="29">
        <v>139</v>
      </c>
      <c r="F63" s="27"/>
      <c r="G63" s="27"/>
      <c r="H63" s="27"/>
      <c r="I63" s="27"/>
      <c r="J63" s="27"/>
      <c r="K63" s="32">
        <f t="shared" si="19"/>
        <v>139</v>
      </c>
      <c r="L63" s="32" t="s">
        <v>719</v>
      </c>
      <c r="M63" s="32"/>
      <c r="N63" s="33">
        <f t="shared" si="20"/>
        <v>139.00569999999999</v>
      </c>
      <c r="O63" s="32">
        <f t="shared" si="21"/>
        <v>1</v>
      </c>
      <c r="P63" s="32" t="str">
        <f t="shared" ca="1" si="22"/>
        <v>Y</v>
      </c>
      <c r="Q63" s="34" t="s">
        <v>83</v>
      </c>
      <c r="R63" s="35">
        <f t="shared" si="23"/>
        <v>0</v>
      </c>
      <c r="S63" s="36">
        <f t="shared" si="24"/>
        <v>139.13899999999998</v>
      </c>
      <c r="T63" s="36">
        <f t="shared" si="25"/>
        <v>139.13900000000001</v>
      </c>
      <c r="U63" s="35">
        <f t="shared" si="26"/>
        <v>0</v>
      </c>
      <c r="V63" s="35">
        <f t="shared" si="27"/>
        <v>139.13900000000001</v>
      </c>
      <c r="W63" s="29">
        <v>139</v>
      </c>
      <c r="X63" s="27"/>
      <c r="Y63" s="27"/>
      <c r="Z63" s="27"/>
      <c r="AA63" s="27"/>
      <c r="AB63" s="27"/>
      <c r="AH63" s="26"/>
      <c r="AI63" s="26"/>
      <c r="AK63" s="26"/>
      <c r="AL63" s="40"/>
      <c r="AM63" s="40"/>
      <c r="AN63" s="40"/>
      <c r="AO63" s="59"/>
      <c r="AP63" s="59"/>
      <c r="AQ63" s="59"/>
      <c r="AR63" s="30"/>
      <c r="AS63" s="26"/>
      <c r="AT63" s="1"/>
    </row>
    <row r="64" spans="1:46" x14ac:dyDescent="0.2">
      <c r="A64" s="1">
        <v>20</v>
      </c>
      <c r="B64" s="1">
        <v>20</v>
      </c>
      <c r="C64" s="1" t="s">
        <v>371</v>
      </c>
      <c r="D64" s="29" t="s">
        <v>193</v>
      </c>
      <c r="E64" s="29">
        <v>117</v>
      </c>
      <c r="F64" s="27"/>
      <c r="G64" s="27"/>
      <c r="H64" s="27"/>
      <c r="I64" s="27"/>
      <c r="J64" s="27"/>
      <c r="K64" s="32">
        <f t="shared" si="19"/>
        <v>117</v>
      </c>
      <c r="L64" s="32" t="s">
        <v>719</v>
      </c>
      <c r="M64" s="32"/>
      <c r="N64" s="33">
        <f t="shared" si="20"/>
        <v>117.00579999999999</v>
      </c>
      <c r="O64" s="32">
        <f t="shared" si="21"/>
        <v>1</v>
      </c>
      <c r="P64" s="32" t="str">
        <f t="shared" ca="1" si="22"/>
        <v>Y</v>
      </c>
      <c r="Q64" s="34" t="s">
        <v>83</v>
      </c>
      <c r="R64" s="35">
        <f t="shared" si="23"/>
        <v>0</v>
      </c>
      <c r="S64" s="36">
        <f t="shared" si="24"/>
        <v>117.11699999999999</v>
      </c>
      <c r="T64" s="36">
        <f t="shared" si="25"/>
        <v>117.117</v>
      </c>
      <c r="U64" s="35">
        <f t="shared" si="26"/>
        <v>0</v>
      </c>
      <c r="V64" s="35">
        <f t="shared" si="27"/>
        <v>117.117</v>
      </c>
      <c r="W64" s="29">
        <v>117</v>
      </c>
      <c r="X64" s="27"/>
      <c r="Y64" s="27"/>
      <c r="Z64" s="27"/>
      <c r="AA64" s="27"/>
      <c r="AB64" s="27"/>
      <c r="AH64" s="26"/>
      <c r="AI64" s="26"/>
      <c r="AK64" s="26"/>
      <c r="AL64" s="40"/>
      <c r="AM64" s="40"/>
      <c r="AN64" s="40"/>
      <c r="AO64" s="59"/>
      <c r="AP64" s="59"/>
      <c r="AQ64" s="59"/>
      <c r="AR64" s="30"/>
      <c r="AS64" s="26"/>
      <c r="AT64" s="1"/>
    </row>
    <row r="65" spans="1:46" x14ac:dyDescent="0.2">
      <c r="A65" s="1">
        <v>21</v>
      </c>
      <c r="B65" s="1">
        <v>21</v>
      </c>
      <c r="C65" s="1" t="s">
        <v>387</v>
      </c>
      <c r="D65" s="29" t="s">
        <v>65</v>
      </c>
      <c r="E65" s="29">
        <v>105</v>
      </c>
      <c r="F65" s="27"/>
      <c r="G65" s="27"/>
      <c r="H65" s="27"/>
      <c r="I65" s="27"/>
      <c r="J65" s="27"/>
      <c r="K65" s="32">
        <f t="shared" si="19"/>
        <v>105</v>
      </c>
      <c r="L65" s="32" t="s">
        <v>719</v>
      </c>
      <c r="M65" s="32"/>
      <c r="N65" s="33">
        <f t="shared" si="20"/>
        <v>105.0059</v>
      </c>
      <c r="O65" s="32">
        <f t="shared" si="21"/>
        <v>1</v>
      </c>
      <c r="P65" s="32" t="str">
        <f t="shared" ca="1" si="22"/>
        <v>Y</v>
      </c>
      <c r="Q65" s="34" t="s">
        <v>83</v>
      </c>
      <c r="R65" s="35">
        <f t="shared" si="23"/>
        <v>0</v>
      </c>
      <c r="S65" s="36">
        <f t="shared" si="24"/>
        <v>105.10499999999999</v>
      </c>
      <c r="T65" s="36">
        <f t="shared" si="25"/>
        <v>105.105</v>
      </c>
      <c r="U65" s="35">
        <f t="shared" si="26"/>
        <v>0</v>
      </c>
      <c r="V65" s="35">
        <f t="shared" si="27"/>
        <v>105.105</v>
      </c>
      <c r="W65" s="29">
        <v>105</v>
      </c>
      <c r="X65" s="27"/>
      <c r="Y65" s="27"/>
      <c r="Z65" s="27"/>
      <c r="AA65" s="27"/>
      <c r="AB65" s="27"/>
      <c r="AH65" s="26"/>
      <c r="AI65" s="26"/>
      <c r="AK65" s="26"/>
      <c r="AL65" s="40"/>
      <c r="AM65" s="40"/>
      <c r="AN65" s="40"/>
      <c r="AO65" s="59"/>
      <c r="AP65" s="59"/>
      <c r="AQ65" s="59"/>
      <c r="AR65" s="30"/>
      <c r="AS65" s="26"/>
      <c r="AT65" s="1"/>
    </row>
    <row r="66" spans="1:46" x14ac:dyDescent="0.2">
      <c r="A66" s="1">
        <v>22</v>
      </c>
      <c r="B66" s="1">
        <v>22</v>
      </c>
      <c r="C66" s="1" t="s">
        <v>394</v>
      </c>
      <c r="D66" s="29" t="s">
        <v>19</v>
      </c>
      <c r="E66" s="29">
        <v>101</v>
      </c>
      <c r="F66" s="27"/>
      <c r="G66" s="27"/>
      <c r="H66" s="27"/>
      <c r="I66" s="27"/>
      <c r="J66" s="27"/>
      <c r="K66" s="32">
        <f t="shared" si="19"/>
        <v>101</v>
      </c>
      <c r="L66" s="32" t="s">
        <v>719</v>
      </c>
      <c r="M66" s="32"/>
      <c r="N66" s="33">
        <f t="shared" si="20"/>
        <v>101.006</v>
      </c>
      <c r="O66" s="32">
        <f t="shared" si="21"/>
        <v>1</v>
      </c>
      <c r="P66" s="32" t="str">
        <f t="shared" ca="1" si="22"/>
        <v>Y</v>
      </c>
      <c r="Q66" s="34" t="s">
        <v>83</v>
      </c>
      <c r="R66" s="35">
        <f t="shared" si="23"/>
        <v>0</v>
      </c>
      <c r="S66" s="36">
        <f t="shared" si="24"/>
        <v>101.10099999999998</v>
      </c>
      <c r="T66" s="36">
        <f t="shared" si="25"/>
        <v>101.101</v>
      </c>
      <c r="U66" s="35">
        <f t="shared" si="26"/>
        <v>0</v>
      </c>
      <c r="V66" s="35">
        <f t="shared" si="27"/>
        <v>101.101</v>
      </c>
      <c r="W66" s="29">
        <v>101</v>
      </c>
      <c r="X66" s="27"/>
      <c r="Y66" s="27"/>
      <c r="Z66" s="27"/>
      <c r="AA66" s="27"/>
      <c r="AB66" s="27"/>
      <c r="AH66" s="26"/>
      <c r="AI66" s="26"/>
      <c r="AK66" s="26"/>
      <c r="AL66" s="40"/>
      <c r="AM66" s="40"/>
      <c r="AN66" s="40"/>
      <c r="AO66" s="59"/>
      <c r="AP66" s="59"/>
      <c r="AQ66" s="59"/>
      <c r="AR66" s="30"/>
      <c r="AS66" s="26"/>
      <c r="AT66" s="1"/>
    </row>
    <row r="67" spans="1:46" x14ac:dyDescent="0.2">
      <c r="A67" s="1">
        <v>23</v>
      </c>
      <c r="B67" s="1">
        <v>23</v>
      </c>
      <c r="C67" s="1" t="s">
        <v>411</v>
      </c>
      <c r="D67" s="29" t="s">
        <v>19</v>
      </c>
      <c r="E67" s="29">
        <v>89</v>
      </c>
      <c r="F67" s="27"/>
      <c r="G67" s="27"/>
      <c r="H67" s="27"/>
      <c r="I67" s="27"/>
      <c r="J67" s="27"/>
      <c r="K67" s="32">
        <f t="shared" si="19"/>
        <v>89</v>
      </c>
      <c r="L67" s="32" t="s">
        <v>719</v>
      </c>
      <c r="M67" s="32"/>
      <c r="N67" s="33">
        <f t="shared" si="20"/>
        <v>89.006100000000004</v>
      </c>
      <c r="O67" s="32">
        <f t="shared" si="21"/>
        <v>1</v>
      </c>
      <c r="P67" s="32" t="str">
        <f t="shared" ca="1" si="22"/>
        <v>Y</v>
      </c>
      <c r="Q67" s="34" t="s">
        <v>83</v>
      </c>
      <c r="R67" s="35">
        <f t="shared" si="23"/>
        <v>0</v>
      </c>
      <c r="S67" s="36">
        <f t="shared" si="24"/>
        <v>89.088999999999984</v>
      </c>
      <c r="T67" s="36">
        <f t="shared" si="25"/>
        <v>89.088999999999999</v>
      </c>
      <c r="U67" s="35">
        <f t="shared" si="26"/>
        <v>0</v>
      </c>
      <c r="V67" s="35">
        <f t="shared" si="27"/>
        <v>89.088999999999999</v>
      </c>
      <c r="W67" s="29">
        <v>89</v>
      </c>
      <c r="X67" s="27"/>
      <c r="Y67" s="27"/>
      <c r="Z67" s="27"/>
      <c r="AA67" s="27"/>
      <c r="AB67" s="27"/>
      <c r="AH67" s="26"/>
      <c r="AI67" s="26"/>
      <c r="AK67" s="26"/>
      <c r="AL67" s="40"/>
      <c r="AM67" s="40"/>
      <c r="AN67" s="40"/>
      <c r="AO67" s="59"/>
      <c r="AP67" s="59"/>
      <c r="AQ67" s="59"/>
      <c r="AR67" s="30"/>
      <c r="AS67" s="26"/>
      <c r="AT67" s="1"/>
    </row>
    <row r="68" spans="1:46" x14ac:dyDescent="0.2">
      <c r="A68" s="1">
        <v>24</v>
      </c>
      <c r="B68" s="1">
        <v>24</v>
      </c>
      <c r="C68" s="1" t="s">
        <v>431</v>
      </c>
      <c r="D68" s="29" t="s">
        <v>74</v>
      </c>
      <c r="E68" s="29">
        <v>81</v>
      </c>
      <c r="F68" s="27"/>
      <c r="G68" s="27"/>
      <c r="H68" s="27"/>
      <c r="I68" s="27"/>
      <c r="J68" s="27"/>
      <c r="K68" s="32">
        <f t="shared" si="19"/>
        <v>81</v>
      </c>
      <c r="L68" s="32" t="s">
        <v>719</v>
      </c>
      <c r="M68" s="32"/>
      <c r="N68" s="33">
        <f t="shared" si="20"/>
        <v>81.006200000000007</v>
      </c>
      <c r="O68" s="32">
        <f t="shared" si="21"/>
        <v>1</v>
      </c>
      <c r="P68" s="32" t="str">
        <f t="shared" ca="1" si="22"/>
        <v>Y</v>
      </c>
      <c r="Q68" s="34" t="s">
        <v>83</v>
      </c>
      <c r="R68" s="35">
        <f t="shared" si="23"/>
        <v>0</v>
      </c>
      <c r="S68" s="36">
        <f t="shared" si="24"/>
        <v>81.080999999999989</v>
      </c>
      <c r="T68" s="36">
        <f t="shared" si="25"/>
        <v>81.081000000000003</v>
      </c>
      <c r="U68" s="35">
        <f t="shared" si="26"/>
        <v>0</v>
      </c>
      <c r="V68" s="35">
        <f t="shared" si="27"/>
        <v>81.081000000000003</v>
      </c>
      <c r="W68" s="29">
        <v>81</v>
      </c>
      <c r="X68" s="27"/>
      <c r="Y68" s="27"/>
      <c r="Z68" s="27"/>
      <c r="AA68" s="27"/>
      <c r="AB68" s="27"/>
      <c r="AH68" s="26"/>
      <c r="AI68" s="26"/>
      <c r="AK68" s="26"/>
      <c r="AL68" s="40"/>
      <c r="AM68" s="40"/>
      <c r="AN68" s="40"/>
      <c r="AO68" s="59"/>
      <c r="AP68" s="59"/>
      <c r="AQ68" s="59"/>
      <c r="AR68" s="30"/>
      <c r="AS68" s="26"/>
      <c r="AT68" s="1"/>
    </row>
    <row r="69" spans="1:46" x14ac:dyDescent="0.2">
      <c r="A69" s="1">
        <v>25</v>
      </c>
      <c r="B69" s="1">
        <v>25</v>
      </c>
      <c r="C69" s="1" t="s">
        <v>450</v>
      </c>
      <c r="D69" s="29" t="s">
        <v>25</v>
      </c>
      <c r="E69" s="29">
        <v>66</v>
      </c>
      <c r="F69" s="27"/>
      <c r="G69" s="27"/>
      <c r="H69" s="27"/>
      <c r="I69" s="27"/>
      <c r="J69" s="27"/>
      <c r="K69" s="32">
        <f t="shared" si="19"/>
        <v>66</v>
      </c>
      <c r="L69" s="32" t="s">
        <v>719</v>
      </c>
      <c r="M69" s="32"/>
      <c r="N69" s="33">
        <f t="shared" si="20"/>
        <v>66.006299999999996</v>
      </c>
      <c r="O69" s="32">
        <f t="shared" si="21"/>
        <v>1</v>
      </c>
      <c r="P69" s="32" t="str">
        <f t="shared" ca="1" si="22"/>
        <v>Y</v>
      </c>
      <c r="Q69" s="34" t="s">
        <v>83</v>
      </c>
      <c r="R69" s="35">
        <f t="shared" si="23"/>
        <v>0</v>
      </c>
      <c r="S69" s="36">
        <f t="shared" si="24"/>
        <v>66.065999999999988</v>
      </c>
      <c r="T69" s="36">
        <f t="shared" si="25"/>
        <v>66.066000000000003</v>
      </c>
      <c r="U69" s="35">
        <f t="shared" si="26"/>
        <v>0</v>
      </c>
      <c r="V69" s="35">
        <f t="shared" si="27"/>
        <v>66.066000000000003</v>
      </c>
      <c r="W69" s="29">
        <v>66</v>
      </c>
      <c r="X69" s="27"/>
      <c r="Y69" s="27"/>
      <c r="Z69" s="27"/>
      <c r="AA69" s="27"/>
      <c r="AB69" s="27"/>
      <c r="AH69" s="26"/>
      <c r="AI69" s="26"/>
      <c r="AK69" s="26"/>
      <c r="AL69" s="40"/>
      <c r="AM69" s="40"/>
      <c r="AN69" s="40"/>
      <c r="AO69" s="59"/>
      <c r="AP69" s="59"/>
      <c r="AQ69" s="59"/>
      <c r="AR69" s="30"/>
      <c r="AS69" s="26"/>
      <c r="AT69" s="1"/>
    </row>
    <row r="70" spans="1:46" ht="5.0999999999999996" customHeight="1" x14ac:dyDescent="0.2">
      <c r="A70" s="27"/>
      <c r="B70" s="27"/>
      <c r="D70" s="54"/>
      <c r="E70" s="54"/>
      <c r="F70" s="54"/>
      <c r="G70" s="54"/>
      <c r="H70" s="54"/>
      <c r="I70" s="54"/>
      <c r="J70" s="54"/>
      <c r="K70" s="32"/>
      <c r="L70" s="27"/>
      <c r="M70" s="27"/>
      <c r="N70" s="42"/>
      <c r="O70" s="27"/>
      <c r="P70" s="27"/>
      <c r="R70" s="63"/>
      <c r="S70" s="63"/>
      <c r="T70" s="63"/>
      <c r="U70" s="63"/>
      <c r="V70" s="35"/>
      <c r="W70" s="27"/>
      <c r="X70" s="27"/>
      <c r="Y70" s="27"/>
      <c r="Z70" s="27"/>
      <c r="AA70" s="27"/>
      <c r="AB70" s="27"/>
      <c r="AH70" s="26"/>
      <c r="AI70" s="26"/>
      <c r="AK70" s="26"/>
      <c r="AL70" s="40"/>
      <c r="AM70" s="40"/>
      <c r="AN70" s="40"/>
      <c r="AO70" s="40"/>
      <c r="AP70" s="40"/>
      <c r="AQ70" s="40"/>
      <c r="AR70" s="30"/>
      <c r="AS70" s="26"/>
      <c r="AT70" s="1"/>
    </row>
    <row r="71" spans="1:46" x14ac:dyDescent="0.2">
      <c r="D71" s="27"/>
      <c r="E71" s="27"/>
      <c r="F71" s="27"/>
      <c r="G71" s="27"/>
      <c r="H71" s="27"/>
      <c r="I71" s="27"/>
      <c r="J71" s="27"/>
      <c r="K71" s="32"/>
      <c r="L71" s="27"/>
      <c r="M71" s="27"/>
      <c r="N71" s="42"/>
      <c r="O71" s="27"/>
      <c r="P71" s="27"/>
      <c r="R71" s="60"/>
      <c r="S71" s="60"/>
      <c r="T71" s="60"/>
      <c r="U71" s="60"/>
      <c r="V71" s="35"/>
      <c r="W71" s="54"/>
      <c r="X71" s="54"/>
      <c r="Y71" s="54"/>
      <c r="Z71" s="54"/>
      <c r="AA71" s="54"/>
      <c r="AB71" s="54"/>
      <c r="AH71" s="26"/>
      <c r="AI71" s="26"/>
      <c r="AK71" s="26"/>
      <c r="AL71" s="40"/>
      <c r="AM71" s="40"/>
      <c r="AN71" s="40"/>
      <c r="AO71" s="40"/>
      <c r="AP71" s="40"/>
      <c r="AQ71" s="40"/>
      <c r="AR71" s="30"/>
      <c r="AS71" s="26"/>
      <c r="AT71" s="1"/>
    </row>
    <row r="72" spans="1:46" x14ac:dyDescent="0.2">
      <c r="C72" s="26" t="s">
        <v>124</v>
      </c>
      <c r="D72" s="27"/>
      <c r="E72" s="27"/>
      <c r="F72" s="27"/>
      <c r="G72" s="27"/>
      <c r="H72" s="27"/>
      <c r="I72" s="27"/>
      <c r="J72" s="27"/>
      <c r="K72" s="32"/>
      <c r="L72" s="27"/>
      <c r="M72" s="27"/>
      <c r="N72" s="42"/>
      <c r="O72" s="27"/>
      <c r="P72" s="27"/>
      <c r="Q72" s="54" t="str">
        <f>C72</f>
        <v>F45</v>
      </c>
      <c r="R72" s="60"/>
      <c r="S72" s="60"/>
      <c r="T72" s="60"/>
      <c r="U72" s="60"/>
      <c r="V72" s="35"/>
      <c r="W72" s="27"/>
      <c r="X72" s="54"/>
      <c r="Y72" s="54"/>
      <c r="Z72" s="54"/>
      <c r="AA72" s="54"/>
      <c r="AB72" s="54"/>
      <c r="AH72" s="26"/>
      <c r="AI72" s="26"/>
      <c r="AK72" s="26"/>
      <c r="AL72" s="40"/>
      <c r="AM72" s="40"/>
      <c r="AN72" s="40"/>
      <c r="AO72" s="38">
        <v>778</v>
      </c>
      <c r="AP72" s="38">
        <v>692</v>
      </c>
      <c r="AQ72" s="38">
        <v>676</v>
      </c>
      <c r="AR72" s="30"/>
      <c r="AS72" s="26"/>
      <c r="AT72" s="1"/>
    </row>
    <row r="73" spans="1:46" x14ac:dyDescent="0.2">
      <c r="A73" s="1">
        <v>1</v>
      </c>
      <c r="B73" s="1">
        <v>1</v>
      </c>
      <c r="C73" s="1" t="s">
        <v>123</v>
      </c>
      <c r="D73" s="29" t="s">
        <v>35</v>
      </c>
      <c r="E73" s="29">
        <v>198</v>
      </c>
      <c r="F73" s="27"/>
      <c r="G73" s="27"/>
      <c r="H73" s="27"/>
      <c r="I73" s="27"/>
      <c r="J73" s="27"/>
      <c r="K73" s="32">
        <f t="shared" ref="K73:K94" si="28">IFERROR(LARGE(E73:J73,1),0)+IF($D$5&gt;=2,IFERROR(LARGE(E73:J73,2),0),0)+IF($D$5&gt;=3,IFERROR(LARGE(E73:J73,3),0),0)+IF($D$5&gt;=4,IFERROR(LARGE(E73:J73,4),0),0)+IF($D$5&gt;=5,IFERROR(LARGE(E73:J73,5),0),0)+IF($D$5&gt;=6,IFERROR(LARGE(E73:J73,6),0),0)</f>
        <v>198</v>
      </c>
      <c r="L73" s="32" t="s">
        <v>719</v>
      </c>
      <c r="M73" s="32" t="s">
        <v>552</v>
      </c>
      <c r="N73" s="33">
        <f t="shared" ref="N73:N94" si="29">K73+(ROW(K73)-ROW(K$6))/10000</f>
        <v>198.0067</v>
      </c>
      <c r="O73" s="32">
        <f t="shared" ref="O73:O94" si="30">COUNT(E73:J73)</f>
        <v>1</v>
      </c>
      <c r="P73" s="32" t="str">
        <f t="shared" ref="P73:P94" ca="1" si="31">IF(AND(O73=1,OFFSET(D73,0,P$3)&gt;0),"Y",0)</f>
        <v>Y</v>
      </c>
      <c r="Q73" s="34" t="s">
        <v>124</v>
      </c>
      <c r="R73" s="35">
        <f t="shared" ref="R73:R94" si="32">1-(Q73=Q72)</f>
        <v>0</v>
      </c>
      <c r="S73" s="36">
        <f t="shared" ref="S73:S94" si="33">IFERROR(LARGE(E73:J73,1),0)*1.001+IF($D$5&gt;=2,IFERROR(LARGE(E73:J73,2),0),0)*1.0001+IF($D$5&gt;=3,IFERROR(LARGE(E73:J73,3),0),0)*1.00001+IF($D$5&gt;=4,IFERROR(LARGE(E73:J73,4),0),0)*1.000001+IF($D$5&gt;=5,IFERROR(LARGE(E73:J73,5),0),0)*1.0000001+IF($D$5&gt;=6,IFERROR(LARGE(E73:J73,6),0),0)*1.00000001</f>
        <v>198.19799999999998</v>
      </c>
      <c r="T73" s="36">
        <f t="shared" ref="T73:T94" si="34">K73+W73/1000+IF($D$5&gt;=2,X73/10000,0)+IF($D$5&gt;=3,Y73/100000,0)+IF($D$5&gt;=4,Z73/1000000,0)+IF($D$5&gt;=5,AA73/10000000,0)+IF($D$5&gt;=6,AB73/100000000,0)</f>
        <v>198.19800000000001</v>
      </c>
      <c r="U73" s="35">
        <f t="shared" ref="U73:U94" si="35">1-(S73=T73)</f>
        <v>0</v>
      </c>
      <c r="V73" s="35">
        <f t="shared" ref="V73:V94" si="36">K73+W73/1000+X73/10000+Y73/100000+Z73/1000000+AA73/10000000+AB73/100000000</f>
        <v>198.19800000000001</v>
      </c>
      <c r="W73" s="29">
        <v>198</v>
      </c>
      <c r="X73" s="27"/>
      <c r="Y73" s="27"/>
      <c r="Z73" s="27"/>
      <c r="AA73" s="27"/>
      <c r="AB73" s="27"/>
      <c r="AH73" s="26"/>
      <c r="AI73" s="26"/>
      <c r="AK73" s="26"/>
      <c r="AL73" s="40"/>
      <c r="AM73" s="40"/>
      <c r="AN73" s="40"/>
      <c r="AO73" s="59"/>
      <c r="AP73" s="59"/>
      <c r="AQ73" s="59"/>
      <c r="AR73" s="30"/>
      <c r="AS73" s="26"/>
      <c r="AT73" s="1"/>
    </row>
    <row r="74" spans="1:46" x14ac:dyDescent="0.2">
      <c r="A74" s="1">
        <v>2</v>
      </c>
      <c r="B74" s="1">
        <v>2</v>
      </c>
      <c r="C74" s="1" t="s">
        <v>161</v>
      </c>
      <c r="D74" s="29" t="s">
        <v>25</v>
      </c>
      <c r="E74" s="29">
        <v>191</v>
      </c>
      <c r="F74" s="27"/>
      <c r="G74" s="27"/>
      <c r="H74" s="27"/>
      <c r="I74" s="27"/>
      <c r="J74" s="27"/>
      <c r="K74" s="32">
        <f t="shared" si="28"/>
        <v>191</v>
      </c>
      <c r="L74" s="32" t="s">
        <v>719</v>
      </c>
      <c r="M74" s="32" t="s">
        <v>553</v>
      </c>
      <c r="N74" s="33">
        <f t="shared" si="29"/>
        <v>191.0068</v>
      </c>
      <c r="O74" s="32">
        <f t="shared" si="30"/>
        <v>1</v>
      </c>
      <c r="P74" s="32" t="str">
        <f t="shared" ca="1" si="31"/>
        <v>Y</v>
      </c>
      <c r="Q74" s="34" t="s">
        <v>124</v>
      </c>
      <c r="R74" s="35">
        <f t="shared" si="32"/>
        <v>0</v>
      </c>
      <c r="S74" s="36">
        <f t="shared" si="33"/>
        <v>191.19099999999997</v>
      </c>
      <c r="T74" s="36">
        <f t="shared" si="34"/>
        <v>191.191</v>
      </c>
      <c r="U74" s="35">
        <f t="shared" si="35"/>
        <v>0</v>
      </c>
      <c r="V74" s="35">
        <f t="shared" si="36"/>
        <v>191.191</v>
      </c>
      <c r="W74" s="29">
        <v>191</v>
      </c>
      <c r="X74" s="27"/>
      <c r="Y74" s="27"/>
      <c r="Z74" s="27"/>
      <c r="AA74" s="27"/>
      <c r="AB74" s="27"/>
      <c r="AH74" s="26"/>
      <c r="AI74" s="26"/>
      <c r="AK74" s="26"/>
      <c r="AL74" s="40"/>
      <c r="AM74" s="40"/>
      <c r="AN74" s="40"/>
      <c r="AO74" s="59"/>
      <c r="AP74" s="59"/>
      <c r="AQ74" s="59"/>
      <c r="AR74" s="30"/>
      <c r="AS74" s="26"/>
      <c r="AT74" s="1"/>
    </row>
    <row r="75" spans="1:46" x14ac:dyDescent="0.2">
      <c r="A75" s="1">
        <v>3</v>
      </c>
      <c r="B75" s="1">
        <v>3</v>
      </c>
      <c r="C75" s="1" t="s">
        <v>163</v>
      </c>
      <c r="D75" s="29" t="s">
        <v>74</v>
      </c>
      <c r="E75" s="29">
        <v>190</v>
      </c>
      <c r="F75" s="27"/>
      <c r="G75" s="27"/>
      <c r="H75" s="27"/>
      <c r="I75" s="27"/>
      <c r="J75" s="27"/>
      <c r="K75" s="32">
        <f t="shared" si="28"/>
        <v>190</v>
      </c>
      <c r="L75" s="32" t="s">
        <v>719</v>
      </c>
      <c r="M75" s="32" t="s">
        <v>554</v>
      </c>
      <c r="N75" s="33">
        <f t="shared" si="29"/>
        <v>190.0069</v>
      </c>
      <c r="O75" s="32">
        <f t="shared" si="30"/>
        <v>1</v>
      </c>
      <c r="P75" s="32" t="str">
        <f t="shared" ca="1" si="31"/>
        <v>Y</v>
      </c>
      <c r="Q75" s="34" t="s">
        <v>124</v>
      </c>
      <c r="R75" s="35">
        <f t="shared" si="32"/>
        <v>0</v>
      </c>
      <c r="S75" s="36">
        <f t="shared" si="33"/>
        <v>190.18999999999997</v>
      </c>
      <c r="T75" s="36">
        <f t="shared" si="34"/>
        <v>190.19</v>
      </c>
      <c r="U75" s="35">
        <f t="shared" si="35"/>
        <v>0</v>
      </c>
      <c r="V75" s="35">
        <f t="shared" si="36"/>
        <v>190.19</v>
      </c>
      <c r="W75" s="29">
        <v>190</v>
      </c>
      <c r="X75" s="27"/>
      <c r="Y75" s="27"/>
      <c r="Z75" s="27"/>
      <c r="AA75" s="27"/>
      <c r="AB75" s="27"/>
      <c r="AH75" s="26"/>
      <c r="AI75" s="26"/>
      <c r="AK75" s="26"/>
      <c r="AL75" s="40"/>
      <c r="AM75" s="40"/>
      <c r="AN75" s="40"/>
      <c r="AO75" s="59"/>
      <c r="AP75" s="59"/>
      <c r="AQ75" s="59"/>
      <c r="AR75" s="30"/>
      <c r="AS75" s="26"/>
      <c r="AT75" s="1"/>
    </row>
    <row r="76" spans="1:46" x14ac:dyDescent="0.2">
      <c r="A76" s="1">
        <v>4</v>
      </c>
      <c r="B76" s="1">
        <v>4</v>
      </c>
      <c r="C76" s="1" t="s">
        <v>174</v>
      </c>
      <c r="D76" s="29" t="s">
        <v>19</v>
      </c>
      <c r="E76" s="29">
        <v>187</v>
      </c>
      <c r="F76" s="27"/>
      <c r="G76" s="27"/>
      <c r="H76" s="27"/>
      <c r="I76" s="27"/>
      <c r="J76" s="27"/>
      <c r="K76" s="32">
        <f t="shared" si="28"/>
        <v>187</v>
      </c>
      <c r="L76" s="32" t="s">
        <v>719</v>
      </c>
      <c r="M76" s="32"/>
      <c r="N76" s="33">
        <f t="shared" si="29"/>
        <v>187.00700000000001</v>
      </c>
      <c r="O76" s="32">
        <f t="shared" si="30"/>
        <v>1</v>
      </c>
      <c r="P76" s="32" t="str">
        <f t="shared" ca="1" si="31"/>
        <v>Y</v>
      </c>
      <c r="Q76" s="34" t="s">
        <v>124</v>
      </c>
      <c r="R76" s="35">
        <f t="shared" si="32"/>
        <v>0</v>
      </c>
      <c r="S76" s="36">
        <f t="shared" si="33"/>
        <v>187.18699999999998</v>
      </c>
      <c r="T76" s="36">
        <f t="shared" si="34"/>
        <v>187.18700000000001</v>
      </c>
      <c r="U76" s="35">
        <f t="shared" si="35"/>
        <v>0</v>
      </c>
      <c r="V76" s="35">
        <f t="shared" si="36"/>
        <v>187.18700000000001</v>
      </c>
      <c r="W76" s="29">
        <v>187</v>
      </c>
      <c r="X76" s="27"/>
      <c r="Y76" s="27"/>
      <c r="Z76" s="27"/>
      <c r="AA76" s="27"/>
      <c r="AB76" s="27"/>
      <c r="AH76" s="26"/>
      <c r="AI76" s="26"/>
      <c r="AK76" s="26"/>
      <c r="AL76" s="40"/>
      <c r="AM76" s="40"/>
      <c r="AN76" s="40"/>
      <c r="AO76" s="59"/>
      <c r="AP76" s="59"/>
      <c r="AQ76" s="59"/>
      <c r="AR76" s="30"/>
      <c r="AS76" s="26"/>
      <c r="AT76" s="1"/>
    </row>
    <row r="77" spans="1:46" x14ac:dyDescent="0.2">
      <c r="A77" s="1">
        <v>5</v>
      </c>
      <c r="B77" s="1">
        <v>5</v>
      </c>
      <c r="C77" s="1" t="s">
        <v>180</v>
      </c>
      <c r="D77" s="29" t="s">
        <v>74</v>
      </c>
      <c r="E77" s="29">
        <v>183</v>
      </c>
      <c r="F77" s="27"/>
      <c r="G77" s="27"/>
      <c r="H77" s="27"/>
      <c r="I77" s="27"/>
      <c r="J77" s="27"/>
      <c r="K77" s="32">
        <f t="shared" si="28"/>
        <v>183</v>
      </c>
      <c r="L77" s="32" t="s">
        <v>719</v>
      </c>
      <c r="M77" s="32"/>
      <c r="N77" s="33">
        <f t="shared" si="29"/>
        <v>183.00710000000001</v>
      </c>
      <c r="O77" s="32">
        <f t="shared" si="30"/>
        <v>1</v>
      </c>
      <c r="P77" s="32" t="str">
        <f t="shared" ca="1" si="31"/>
        <v>Y</v>
      </c>
      <c r="Q77" s="34" t="s">
        <v>124</v>
      </c>
      <c r="R77" s="35">
        <f t="shared" si="32"/>
        <v>0</v>
      </c>
      <c r="S77" s="36">
        <f t="shared" si="33"/>
        <v>183.18299999999999</v>
      </c>
      <c r="T77" s="36">
        <f t="shared" si="34"/>
        <v>183.18299999999999</v>
      </c>
      <c r="U77" s="35">
        <f t="shared" si="35"/>
        <v>0</v>
      </c>
      <c r="V77" s="35">
        <f t="shared" si="36"/>
        <v>183.18299999999999</v>
      </c>
      <c r="W77" s="29">
        <v>183</v>
      </c>
      <c r="X77" s="27"/>
      <c r="Y77" s="27"/>
      <c r="Z77" s="27"/>
      <c r="AA77" s="27"/>
      <c r="AB77" s="27"/>
      <c r="AH77" s="26"/>
      <c r="AI77" s="26"/>
      <c r="AK77" s="26"/>
      <c r="AL77" s="40"/>
      <c r="AM77" s="40"/>
      <c r="AN77" s="40"/>
      <c r="AO77" s="59"/>
      <c r="AP77" s="59"/>
      <c r="AQ77" s="59"/>
      <c r="AR77" s="30"/>
      <c r="AS77" s="26"/>
      <c r="AT77" s="1"/>
    </row>
    <row r="78" spans="1:46" x14ac:dyDescent="0.2">
      <c r="A78" s="1">
        <v>6</v>
      </c>
      <c r="B78" s="1">
        <v>6</v>
      </c>
      <c r="C78" s="1" t="s">
        <v>238</v>
      </c>
      <c r="D78" s="29" t="s">
        <v>74</v>
      </c>
      <c r="E78" s="29">
        <v>170</v>
      </c>
      <c r="F78" s="27"/>
      <c r="G78" s="27"/>
      <c r="H78" s="27"/>
      <c r="I78" s="27"/>
      <c r="J78" s="27"/>
      <c r="K78" s="32">
        <f t="shared" si="28"/>
        <v>170</v>
      </c>
      <c r="L78" s="32" t="s">
        <v>719</v>
      </c>
      <c r="M78" s="32"/>
      <c r="N78" s="33">
        <f t="shared" si="29"/>
        <v>170.00720000000001</v>
      </c>
      <c r="O78" s="32">
        <f t="shared" si="30"/>
        <v>1</v>
      </c>
      <c r="P78" s="32" t="str">
        <f t="shared" ca="1" si="31"/>
        <v>Y</v>
      </c>
      <c r="Q78" s="34" t="s">
        <v>124</v>
      </c>
      <c r="R78" s="35">
        <f t="shared" si="32"/>
        <v>0</v>
      </c>
      <c r="S78" s="36">
        <f t="shared" si="33"/>
        <v>170.17</v>
      </c>
      <c r="T78" s="36">
        <f t="shared" si="34"/>
        <v>170.17</v>
      </c>
      <c r="U78" s="35">
        <f t="shared" si="35"/>
        <v>0</v>
      </c>
      <c r="V78" s="35">
        <f t="shared" si="36"/>
        <v>170.17</v>
      </c>
      <c r="W78" s="29">
        <v>170</v>
      </c>
      <c r="X78" s="27"/>
      <c r="Y78" s="27"/>
      <c r="Z78" s="27"/>
      <c r="AA78" s="27"/>
      <c r="AB78" s="27"/>
      <c r="AH78" s="26"/>
      <c r="AI78" s="26"/>
      <c r="AK78" s="26"/>
      <c r="AL78" s="40"/>
      <c r="AM78" s="40"/>
      <c r="AN78" s="40"/>
      <c r="AO78" s="59"/>
      <c r="AP78" s="59"/>
      <c r="AQ78" s="59"/>
      <c r="AR78" s="30"/>
      <c r="AS78" s="26"/>
      <c r="AT78" s="1"/>
    </row>
    <row r="79" spans="1:46" x14ac:dyDescent="0.2">
      <c r="A79" s="1">
        <v>7</v>
      </c>
      <c r="B79" s="1">
        <v>7</v>
      </c>
      <c r="C79" s="1" t="s">
        <v>259</v>
      </c>
      <c r="D79" s="29" t="s">
        <v>193</v>
      </c>
      <c r="E79" s="29">
        <v>162</v>
      </c>
      <c r="F79" s="27"/>
      <c r="G79" s="27"/>
      <c r="H79" s="27"/>
      <c r="I79" s="27"/>
      <c r="J79" s="27"/>
      <c r="K79" s="32">
        <f t="shared" si="28"/>
        <v>162</v>
      </c>
      <c r="L79" s="32" t="s">
        <v>719</v>
      </c>
      <c r="M79" s="32"/>
      <c r="N79" s="33">
        <f t="shared" si="29"/>
        <v>162.00729999999999</v>
      </c>
      <c r="O79" s="32">
        <f t="shared" si="30"/>
        <v>1</v>
      </c>
      <c r="P79" s="32" t="str">
        <f t="shared" ca="1" si="31"/>
        <v>Y</v>
      </c>
      <c r="Q79" s="34" t="s">
        <v>124</v>
      </c>
      <c r="R79" s="35">
        <f t="shared" si="32"/>
        <v>0</v>
      </c>
      <c r="S79" s="36">
        <f t="shared" si="33"/>
        <v>162.16199999999998</v>
      </c>
      <c r="T79" s="36">
        <f t="shared" si="34"/>
        <v>162.16200000000001</v>
      </c>
      <c r="U79" s="35">
        <f t="shared" si="35"/>
        <v>0</v>
      </c>
      <c r="V79" s="35">
        <f t="shared" si="36"/>
        <v>162.16200000000001</v>
      </c>
      <c r="W79" s="29">
        <v>162</v>
      </c>
      <c r="X79" s="27"/>
      <c r="Y79" s="27"/>
      <c r="Z79" s="27"/>
      <c r="AA79" s="27"/>
      <c r="AB79" s="27"/>
      <c r="AH79" s="26"/>
      <c r="AI79" s="26"/>
      <c r="AK79" s="26"/>
      <c r="AL79" s="40"/>
      <c r="AM79" s="40"/>
      <c r="AN79" s="40"/>
      <c r="AO79" s="59"/>
      <c r="AP79" s="59"/>
      <c r="AQ79" s="59"/>
      <c r="AR79" s="30"/>
      <c r="AS79" s="26"/>
      <c r="AT79" s="1"/>
    </row>
    <row r="80" spans="1:46" x14ac:dyDescent="0.2">
      <c r="A80" s="1">
        <v>8</v>
      </c>
      <c r="B80" s="1">
        <v>8</v>
      </c>
      <c r="C80" s="1" t="s">
        <v>260</v>
      </c>
      <c r="D80" s="29" t="s">
        <v>193</v>
      </c>
      <c r="E80" s="29">
        <v>161</v>
      </c>
      <c r="F80" s="27"/>
      <c r="G80" s="27"/>
      <c r="H80" s="27"/>
      <c r="I80" s="27"/>
      <c r="J80" s="27"/>
      <c r="K80" s="32">
        <f t="shared" si="28"/>
        <v>161</v>
      </c>
      <c r="L80" s="32" t="s">
        <v>719</v>
      </c>
      <c r="M80" s="32"/>
      <c r="N80" s="33">
        <f t="shared" si="29"/>
        <v>161.00739999999999</v>
      </c>
      <c r="O80" s="32">
        <f t="shared" si="30"/>
        <v>1</v>
      </c>
      <c r="P80" s="32" t="str">
        <f t="shared" ca="1" si="31"/>
        <v>Y</v>
      </c>
      <c r="Q80" s="34" t="s">
        <v>124</v>
      </c>
      <c r="R80" s="35">
        <f t="shared" si="32"/>
        <v>0</v>
      </c>
      <c r="S80" s="36">
        <f t="shared" si="33"/>
        <v>161.16099999999997</v>
      </c>
      <c r="T80" s="36">
        <f t="shared" si="34"/>
        <v>161.161</v>
      </c>
      <c r="U80" s="35">
        <f t="shared" si="35"/>
        <v>0</v>
      </c>
      <c r="V80" s="35">
        <f t="shared" si="36"/>
        <v>161.161</v>
      </c>
      <c r="W80" s="29">
        <v>161</v>
      </c>
      <c r="X80" s="27"/>
      <c r="Y80" s="27"/>
      <c r="Z80" s="27"/>
      <c r="AA80" s="27"/>
      <c r="AB80" s="27"/>
      <c r="AH80" s="26"/>
      <c r="AI80" s="26"/>
      <c r="AK80" s="26"/>
      <c r="AL80" s="40"/>
      <c r="AM80" s="40"/>
      <c r="AN80" s="40"/>
      <c r="AO80" s="59"/>
      <c r="AP80" s="59"/>
      <c r="AQ80" s="59"/>
      <c r="AR80" s="30"/>
      <c r="AS80" s="26"/>
      <c r="AT80" s="1"/>
    </row>
    <row r="81" spans="1:46" x14ac:dyDescent="0.2">
      <c r="A81" s="1">
        <v>9</v>
      </c>
      <c r="B81" s="1">
        <v>9</v>
      </c>
      <c r="C81" s="1" t="s">
        <v>265</v>
      </c>
      <c r="D81" s="29" t="s">
        <v>25</v>
      </c>
      <c r="E81" s="29">
        <v>158</v>
      </c>
      <c r="F81" s="27"/>
      <c r="G81" s="27"/>
      <c r="H81" s="27"/>
      <c r="I81" s="27"/>
      <c r="J81" s="27"/>
      <c r="K81" s="32">
        <f t="shared" si="28"/>
        <v>158</v>
      </c>
      <c r="L81" s="32" t="s">
        <v>719</v>
      </c>
      <c r="M81" s="32"/>
      <c r="N81" s="33">
        <f t="shared" si="29"/>
        <v>158.00749999999999</v>
      </c>
      <c r="O81" s="32">
        <f t="shared" si="30"/>
        <v>1</v>
      </c>
      <c r="P81" s="32" t="str">
        <f t="shared" ca="1" si="31"/>
        <v>Y</v>
      </c>
      <c r="Q81" s="34" t="s">
        <v>124</v>
      </c>
      <c r="R81" s="35">
        <f t="shared" si="32"/>
        <v>0</v>
      </c>
      <c r="S81" s="36">
        <f t="shared" si="33"/>
        <v>158.15799999999999</v>
      </c>
      <c r="T81" s="36">
        <f t="shared" si="34"/>
        <v>158.15799999999999</v>
      </c>
      <c r="U81" s="35">
        <f t="shared" si="35"/>
        <v>0</v>
      </c>
      <c r="V81" s="35">
        <f t="shared" si="36"/>
        <v>158.15799999999999</v>
      </c>
      <c r="W81" s="29">
        <v>158</v>
      </c>
      <c r="X81" s="27"/>
      <c r="Y81" s="27"/>
      <c r="Z81" s="27"/>
      <c r="AA81" s="27"/>
      <c r="AB81" s="27"/>
      <c r="AH81" s="26"/>
      <c r="AI81" s="26"/>
      <c r="AK81" s="26"/>
      <c r="AL81" s="40"/>
      <c r="AM81" s="40"/>
      <c r="AN81" s="40"/>
      <c r="AO81" s="59"/>
      <c r="AP81" s="59"/>
      <c r="AQ81" s="59"/>
      <c r="AR81" s="30"/>
      <c r="AS81" s="26"/>
      <c r="AT81" s="1"/>
    </row>
    <row r="82" spans="1:46" x14ac:dyDescent="0.2">
      <c r="A82" s="1">
        <v>10</v>
      </c>
      <c r="B82" s="1">
        <v>10</v>
      </c>
      <c r="C82" s="1" t="s">
        <v>266</v>
      </c>
      <c r="D82" s="29" t="s">
        <v>35</v>
      </c>
      <c r="E82" s="29">
        <v>157</v>
      </c>
      <c r="F82" s="27"/>
      <c r="G82" s="27"/>
      <c r="H82" s="27"/>
      <c r="I82" s="27"/>
      <c r="J82" s="27"/>
      <c r="K82" s="32">
        <f t="shared" si="28"/>
        <v>157</v>
      </c>
      <c r="L82" s="32" t="s">
        <v>719</v>
      </c>
      <c r="M82" s="32"/>
      <c r="N82" s="33">
        <f t="shared" si="29"/>
        <v>157.0076</v>
      </c>
      <c r="O82" s="32">
        <f t="shared" si="30"/>
        <v>1</v>
      </c>
      <c r="P82" s="32" t="str">
        <f t="shared" ca="1" si="31"/>
        <v>Y</v>
      </c>
      <c r="Q82" s="34" t="s">
        <v>124</v>
      </c>
      <c r="R82" s="35">
        <f t="shared" si="32"/>
        <v>0</v>
      </c>
      <c r="S82" s="36">
        <f t="shared" si="33"/>
        <v>157.15699999999998</v>
      </c>
      <c r="T82" s="36">
        <f t="shared" si="34"/>
        <v>157.15700000000001</v>
      </c>
      <c r="U82" s="35">
        <f t="shared" si="35"/>
        <v>0</v>
      </c>
      <c r="V82" s="35">
        <f t="shared" si="36"/>
        <v>157.15700000000001</v>
      </c>
      <c r="W82" s="29">
        <v>157</v>
      </c>
      <c r="X82" s="27"/>
      <c r="Y82" s="27"/>
      <c r="Z82" s="27"/>
      <c r="AA82" s="27"/>
      <c r="AB82" s="27"/>
      <c r="AH82" s="26"/>
      <c r="AI82" s="26"/>
      <c r="AK82" s="26"/>
      <c r="AL82" s="40"/>
      <c r="AM82" s="40"/>
      <c r="AN82" s="40"/>
      <c r="AO82" s="59"/>
      <c r="AP82" s="59"/>
      <c r="AQ82" s="59"/>
      <c r="AR82" s="30"/>
      <c r="AS82" s="26"/>
      <c r="AT82" s="1"/>
    </row>
    <row r="83" spans="1:46" x14ac:dyDescent="0.2">
      <c r="A83" s="1">
        <v>11</v>
      </c>
      <c r="B83" s="1">
        <v>11</v>
      </c>
      <c r="C83" s="1" t="s">
        <v>315</v>
      </c>
      <c r="D83" s="29" t="s">
        <v>167</v>
      </c>
      <c r="E83" s="29">
        <v>141</v>
      </c>
      <c r="F83" s="27"/>
      <c r="G83" s="27"/>
      <c r="H83" s="27"/>
      <c r="I83" s="27"/>
      <c r="J83" s="27"/>
      <c r="K83" s="32">
        <f t="shared" si="28"/>
        <v>141</v>
      </c>
      <c r="L83" s="32" t="s">
        <v>719</v>
      </c>
      <c r="M83" s="32"/>
      <c r="N83" s="33">
        <f t="shared" si="29"/>
        <v>141.0077</v>
      </c>
      <c r="O83" s="32">
        <f t="shared" si="30"/>
        <v>1</v>
      </c>
      <c r="P83" s="32" t="str">
        <f t="shared" ca="1" si="31"/>
        <v>Y</v>
      </c>
      <c r="Q83" s="34" t="s">
        <v>124</v>
      </c>
      <c r="R83" s="35">
        <f t="shared" si="32"/>
        <v>0</v>
      </c>
      <c r="S83" s="36">
        <f t="shared" si="33"/>
        <v>141.14099999999999</v>
      </c>
      <c r="T83" s="36">
        <f t="shared" si="34"/>
        <v>141.14099999999999</v>
      </c>
      <c r="U83" s="35">
        <f t="shared" si="35"/>
        <v>0</v>
      </c>
      <c r="V83" s="35">
        <f t="shared" si="36"/>
        <v>141.14099999999999</v>
      </c>
      <c r="W83" s="29">
        <v>141</v>
      </c>
      <c r="X83" s="27"/>
      <c r="Y83" s="27"/>
      <c r="Z83" s="27"/>
      <c r="AA83" s="27"/>
      <c r="AB83" s="27"/>
      <c r="AH83" s="26"/>
      <c r="AI83" s="26"/>
      <c r="AK83" s="26"/>
      <c r="AL83" s="40"/>
      <c r="AM83" s="40"/>
      <c r="AN83" s="40"/>
      <c r="AO83" s="59"/>
      <c r="AP83" s="59"/>
      <c r="AQ83" s="59"/>
      <c r="AR83" s="30"/>
      <c r="AS83" s="26"/>
      <c r="AT83" s="1"/>
    </row>
    <row r="84" spans="1:46" x14ac:dyDescent="0.2">
      <c r="A84" s="1">
        <v>12</v>
      </c>
      <c r="B84" s="1">
        <v>12</v>
      </c>
      <c r="C84" s="1" t="s">
        <v>349</v>
      </c>
      <c r="D84" s="29" t="s">
        <v>25</v>
      </c>
      <c r="E84" s="29">
        <v>129</v>
      </c>
      <c r="F84" s="27"/>
      <c r="G84" s="27"/>
      <c r="H84" s="27"/>
      <c r="I84" s="27"/>
      <c r="J84" s="27"/>
      <c r="K84" s="32">
        <f t="shared" si="28"/>
        <v>129</v>
      </c>
      <c r="L84" s="32" t="s">
        <v>719</v>
      </c>
      <c r="M84" s="32"/>
      <c r="N84" s="33">
        <f t="shared" si="29"/>
        <v>129.0078</v>
      </c>
      <c r="O84" s="32">
        <f t="shared" si="30"/>
        <v>1</v>
      </c>
      <c r="P84" s="32" t="str">
        <f t="shared" ca="1" si="31"/>
        <v>Y</v>
      </c>
      <c r="Q84" s="34" t="s">
        <v>124</v>
      </c>
      <c r="R84" s="35">
        <f t="shared" si="32"/>
        <v>0</v>
      </c>
      <c r="S84" s="36">
        <f t="shared" si="33"/>
        <v>129.12899999999999</v>
      </c>
      <c r="T84" s="36">
        <f t="shared" si="34"/>
        <v>129.12899999999999</v>
      </c>
      <c r="U84" s="35">
        <f t="shared" si="35"/>
        <v>0</v>
      </c>
      <c r="V84" s="35">
        <f t="shared" si="36"/>
        <v>129.12899999999999</v>
      </c>
      <c r="W84" s="29">
        <v>129</v>
      </c>
      <c r="X84" s="27"/>
      <c r="Y84" s="27"/>
      <c r="Z84" s="27"/>
      <c r="AA84" s="27"/>
      <c r="AB84" s="27"/>
      <c r="AH84" s="26"/>
      <c r="AI84" s="26"/>
      <c r="AK84" s="26"/>
      <c r="AL84" s="40"/>
      <c r="AM84" s="40"/>
      <c r="AN84" s="40"/>
      <c r="AO84" s="59"/>
      <c r="AP84" s="59"/>
      <c r="AQ84" s="59"/>
      <c r="AR84" s="30"/>
      <c r="AS84" s="26"/>
      <c r="AT84" s="1"/>
    </row>
    <row r="85" spans="1:46" x14ac:dyDescent="0.2">
      <c r="A85" s="1">
        <v>13</v>
      </c>
      <c r="B85" s="1">
        <v>13</v>
      </c>
      <c r="C85" s="1" t="s">
        <v>351</v>
      </c>
      <c r="D85" s="29" t="s">
        <v>87</v>
      </c>
      <c r="E85" s="29">
        <v>127</v>
      </c>
      <c r="F85" s="27"/>
      <c r="G85" s="27"/>
      <c r="H85" s="27"/>
      <c r="I85" s="27"/>
      <c r="J85" s="27"/>
      <c r="K85" s="32">
        <f t="shared" si="28"/>
        <v>127</v>
      </c>
      <c r="L85" s="32" t="s">
        <v>719</v>
      </c>
      <c r="M85" s="32"/>
      <c r="N85" s="33">
        <f t="shared" si="29"/>
        <v>127.00790000000001</v>
      </c>
      <c r="O85" s="32">
        <f t="shared" si="30"/>
        <v>1</v>
      </c>
      <c r="P85" s="32" t="str">
        <f t="shared" ca="1" si="31"/>
        <v>Y</v>
      </c>
      <c r="Q85" s="34" t="s">
        <v>124</v>
      </c>
      <c r="R85" s="35">
        <f t="shared" si="32"/>
        <v>0</v>
      </c>
      <c r="S85" s="36">
        <f t="shared" si="33"/>
        <v>127.12699999999998</v>
      </c>
      <c r="T85" s="36">
        <f t="shared" si="34"/>
        <v>127.127</v>
      </c>
      <c r="U85" s="35">
        <f t="shared" si="35"/>
        <v>0</v>
      </c>
      <c r="V85" s="35">
        <f t="shared" si="36"/>
        <v>127.127</v>
      </c>
      <c r="W85" s="29">
        <v>127</v>
      </c>
      <c r="X85" s="27"/>
      <c r="Y85" s="27"/>
      <c r="Z85" s="27"/>
      <c r="AA85" s="27"/>
      <c r="AB85" s="27"/>
      <c r="AH85" s="26"/>
      <c r="AI85" s="26"/>
      <c r="AK85" s="26"/>
      <c r="AL85" s="40"/>
      <c r="AM85" s="40"/>
      <c r="AN85" s="40"/>
      <c r="AO85" s="59"/>
      <c r="AP85" s="59"/>
      <c r="AQ85" s="59"/>
      <c r="AR85" s="30"/>
      <c r="AS85" s="26"/>
      <c r="AT85" s="1"/>
    </row>
    <row r="86" spans="1:46" x14ac:dyDescent="0.2">
      <c r="A86" s="1">
        <v>14</v>
      </c>
      <c r="B86" s="1">
        <v>14</v>
      </c>
      <c r="C86" s="1" t="s">
        <v>357</v>
      </c>
      <c r="D86" s="29" t="s">
        <v>74</v>
      </c>
      <c r="E86" s="29">
        <v>125</v>
      </c>
      <c r="F86" s="27"/>
      <c r="G86" s="27"/>
      <c r="H86" s="27"/>
      <c r="I86" s="27"/>
      <c r="J86" s="27"/>
      <c r="K86" s="32">
        <f t="shared" si="28"/>
        <v>125</v>
      </c>
      <c r="L86" s="32" t="s">
        <v>719</v>
      </c>
      <c r="M86" s="32"/>
      <c r="N86" s="33">
        <f t="shared" si="29"/>
        <v>125.008</v>
      </c>
      <c r="O86" s="32">
        <f t="shared" si="30"/>
        <v>1</v>
      </c>
      <c r="P86" s="32" t="str">
        <f t="shared" ca="1" si="31"/>
        <v>Y</v>
      </c>
      <c r="Q86" s="34" t="s">
        <v>124</v>
      </c>
      <c r="R86" s="35">
        <f t="shared" si="32"/>
        <v>0</v>
      </c>
      <c r="S86" s="36">
        <f t="shared" si="33"/>
        <v>125.12499999999999</v>
      </c>
      <c r="T86" s="36">
        <f t="shared" si="34"/>
        <v>125.125</v>
      </c>
      <c r="U86" s="35">
        <f t="shared" si="35"/>
        <v>0</v>
      </c>
      <c r="V86" s="35">
        <f t="shared" si="36"/>
        <v>125.125</v>
      </c>
      <c r="W86" s="29">
        <v>125</v>
      </c>
      <c r="X86" s="27"/>
      <c r="Y86" s="27"/>
      <c r="Z86" s="27"/>
      <c r="AA86" s="27"/>
      <c r="AB86" s="27"/>
      <c r="AH86" s="26"/>
      <c r="AI86" s="26"/>
      <c r="AK86" s="26"/>
      <c r="AL86" s="40"/>
      <c r="AM86" s="40"/>
      <c r="AN86" s="40"/>
      <c r="AO86" s="59"/>
      <c r="AP86" s="59"/>
      <c r="AQ86" s="59"/>
      <c r="AR86" s="30"/>
      <c r="AS86" s="26"/>
      <c r="AT86" s="1"/>
    </row>
    <row r="87" spans="1:46" x14ac:dyDescent="0.2">
      <c r="A87" s="1">
        <v>15</v>
      </c>
      <c r="B87" s="1">
        <v>15</v>
      </c>
      <c r="C87" s="1" t="s">
        <v>362</v>
      </c>
      <c r="D87" s="29" t="s">
        <v>193</v>
      </c>
      <c r="E87" s="29">
        <v>121</v>
      </c>
      <c r="F87" s="27"/>
      <c r="G87" s="27"/>
      <c r="H87" s="27"/>
      <c r="I87" s="27"/>
      <c r="J87" s="27"/>
      <c r="K87" s="32">
        <f t="shared" si="28"/>
        <v>121</v>
      </c>
      <c r="L87" s="32" t="s">
        <v>719</v>
      </c>
      <c r="M87" s="32"/>
      <c r="N87" s="33">
        <f t="shared" si="29"/>
        <v>121.0081</v>
      </c>
      <c r="O87" s="32">
        <f t="shared" si="30"/>
        <v>1</v>
      </c>
      <c r="P87" s="32" t="str">
        <f t="shared" ca="1" si="31"/>
        <v>Y</v>
      </c>
      <c r="Q87" s="34" t="s">
        <v>124</v>
      </c>
      <c r="R87" s="35">
        <f t="shared" si="32"/>
        <v>0</v>
      </c>
      <c r="S87" s="36">
        <f t="shared" si="33"/>
        <v>121.12099999999998</v>
      </c>
      <c r="T87" s="36">
        <f t="shared" si="34"/>
        <v>121.121</v>
      </c>
      <c r="U87" s="35">
        <f t="shared" si="35"/>
        <v>0</v>
      </c>
      <c r="V87" s="35">
        <f t="shared" si="36"/>
        <v>121.121</v>
      </c>
      <c r="W87" s="29">
        <v>121</v>
      </c>
      <c r="X87" s="27"/>
      <c r="Y87" s="27"/>
      <c r="Z87" s="27"/>
      <c r="AA87" s="27"/>
      <c r="AB87" s="27"/>
      <c r="AH87" s="26"/>
      <c r="AI87" s="26"/>
      <c r="AK87" s="26"/>
      <c r="AL87" s="40"/>
      <c r="AM87" s="40"/>
      <c r="AN87" s="40"/>
      <c r="AO87" s="59"/>
      <c r="AP87" s="59"/>
      <c r="AQ87" s="59"/>
      <c r="AR87" s="30"/>
      <c r="AS87" s="26"/>
      <c r="AT87" s="1"/>
    </row>
    <row r="88" spans="1:46" x14ac:dyDescent="0.2">
      <c r="A88" s="1">
        <v>16</v>
      </c>
      <c r="B88" s="1">
        <v>16</v>
      </c>
      <c r="C88" s="1" t="s">
        <v>369</v>
      </c>
      <c r="D88" s="29" t="s">
        <v>167</v>
      </c>
      <c r="E88" s="29">
        <v>118</v>
      </c>
      <c r="F88" s="27"/>
      <c r="G88" s="27"/>
      <c r="H88" s="27"/>
      <c r="I88" s="27"/>
      <c r="J88" s="27"/>
      <c r="K88" s="32">
        <f t="shared" si="28"/>
        <v>118</v>
      </c>
      <c r="L88" s="32" t="s">
        <v>719</v>
      </c>
      <c r="M88" s="32"/>
      <c r="N88" s="33">
        <f t="shared" si="29"/>
        <v>118.0082</v>
      </c>
      <c r="O88" s="32">
        <f t="shared" si="30"/>
        <v>1</v>
      </c>
      <c r="P88" s="32" t="str">
        <f t="shared" ca="1" si="31"/>
        <v>Y</v>
      </c>
      <c r="Q88" s="34" t="s">
        <v>124</v>
      </c>
      <c r="R88" s="35">
        <f t="shared" si="32"/>
        <v>0</v>
      </c>
      <c r="S88" s="36">
        <f t="shared" si="33"/>
        <v>118.11799999999998</v>
      </c>
      <c r="T88" s="36">
        <f t="shared" si="34"/>
        <v>118.11799999999999</v>
      </c>
      <c r="U88" s="35">
        <f t="shared" si="35"/>
        <v>0</v>
      </c>
      <c r="V88" s="35">
        <f t="shared" si="36"/>
        <v>118.11799999999999</v>
      </c>
      <c r="W88" s="29">
        <v>118</v>
      </c>
      <c r="X88" s="27"/>
      <c r="Y88" s="27"/>
      <c r="Z88" s="27"/>
      <c r="AA88" s="27"/>
      <c r="AB88" s="27"/>
      <c r="AH88" s="26"/>
      <c r="AI88" s="26"/>
      <c r="AK88" s="26"/>
      <c r="AL88" s="40"/>
      <c r="AM88" s="40"/>
      <c r="AN88" s="40"/>
      <c r="AO88" s="59"/>
      <c r="AP88" s="59"/>
      <c r="AQ88" s="59"/>
      <c r="AR88" s="30"/>
      <c r="AS88" s="26"/>
      <c r="AT88" s="1"/>
    </row>
    <row r="89" spans="1:46" x14ac:dyDescent="0.2">
      <c r="A89" s="1">
        <v>17</v>
      </c>
      <c r="B89" s="1">
        <v>17</v>
      </c>
      <c r="C89" s="1" t="s">
        <v>372</v>
      </c>
      <c r="D89" s="29" t="s">
        <v>19</v>
      </c>
      <c r="E89" s="29">
        <v>116</v>
      </c>
      <c r="F89" s="27"/>
      <c r="G89" s="27"/>
      <c r="H89" s="27"/>
      <c r="I89" s="27"/>
      <c r="J89" s="27"/>
      <c r="K89" s="32">
        <f t="shared" si="28"/>
        <v>116</v>
      </c>
      <c r="L89" s="32" t="s">
        <v>719</v>
      </c>
      <c r="M89" s="32"/>
      <c r="N89" s="33">
        <f t="shared" si="29"/>
        <v>116.00830000000001</v>
      </c>
      <c r="O89" s="32">
        <f t="shared" si="30"/>
        <v>1</v>
      </c>
      <c r="P89" s="32" t="str">
        <f t="shared" ca="1" si="31"/>
        <v>Y</v>
      </c>
      <c r="Q89" s="34" t="s">
        <v>124</v>
      </c>
      <c r="R89" s="35">
        <f t="shared" si="32"/>
        <v>0</v>
      </c>
      <c r="S89" s="36">
        <f t="shared" si="33"/>
        <v>116.11599999999999</v>
      </c>
      <c r="T89" s="36">
        <f t="shared" si="34"/>
        <v>116.116</v>
      </c>
      <c r="U89" s="35">
        <f t="shared" si="35"/>
        <v>0</v>
      </c>
      <c r="V89" s="35">
        <f t="shared" si="36"/>
        <v>116.116</v>
      </c>
      <c r="W89" s="29">
        <v>116</v>
      </c>
      <c r="X89" s="27"/>
      <c r="Y89" s="27"/>
      <c r="Z89" s="27"/>
      <c r="AA89" s="27"/>
      <c r="AB89" s="27"/>
      <c r="AH89" s="26"/>
      <c r="AI89" s="26"/>
      <c r="AK89" s="26"/>
      <c r="AL89" s="40"/>
      <c r="AM89" s="40"/>
      <c r="AN89" s="40"/>
      <c r="AO89" s="59"/>
      <c r="AP89" s="59"/>
      <c r="AQ89" s="59"/>
      <c r="AR89" s="30"/>
      <c r="AS89" s="26"/>
      <c r="AT89" s="1"/>
    </row>
    <row r="90" spans="1:46" x14ac:dyDescent="0.2">
      <c r="A90" s="1">
        <v>18</v>
      </c>
      <c r="B90" s="1">
        <v>18</v>
      </c>
      <c r="C90" s="1" t="s">
        <v>382</v>
      </c>
      <c r="D90" s="29" t="s">
        <v>65</v>
      </c>
      <c r="E90" s="29">
        <v>109</v>
      </c>
      <c r="F90" s="27"/>
      <c r="G90" s="27"/>
      <c r="H90" s="27"/>
      <c r="I90" s="27"/>
      <c r="J90" s="27"/>
      <c r="K90" s="32">
        <f t="shared" si="28"/>
        <v>109</v>
      </c>
      <c r="L90" s="32" t="s">
        <v>719</v>
      </c>
      <c r="M90" s="32"/>
      <c r="N90" s="33">
        <f t="shared" si="29"/>
        <v>109.00839999999999</v>
      </c>
      <c r="O90" s="32">
        <f t="shared" si="30"/>
        <v>1</v>
      </c>
      <c r="P90" s="32" t="str">
        <f t="shared" ca="1" si="31"/>
        <v>Y</v>
      </c>
      <c r="Q90" s="34" t="s">
        <v>124</v>
      </c>
      <c r="R90" s="35">
        <f t="shared" si="32"/>
        <v>0</v>
      </c>
      <c r="S90" s="36">
        <f t="shared" si="33"/>
        <v>109.10899999999999</v>
      </c>
      <c r="T90" s="36">
        <f t="shared" si="34"/>
        <v>109.10899999999999</v>
      </c>
      <c r="U90" s="35">
        <f t="shared" si="35"/>
        <v>0</v>
      </c>
      <c r="V90" s="35">
        <f t="shared" si="36"/>
        <v>109.10899999999999</v>
      </c>
      <c r="W90" s="29">
        <v>109</v>
      </c>
      <c r="X90" s="27"/>
      <c r="Y90" s="27"/>
      <c r="Z90" s="27"/>
      <c r="AA90" s="27"/>
      <c r="AB90" s="27"/>
      <c r="AH90" s="26"/>
      <c r="AI90" s="26"/>
      <c r="AK90" s="26"/>
      <c r="AL90" s="40"/>
      <c r="AM90" s="40"/>
      <c r="AN90" s="40"/>
      <c r="AO90" s="59"/>
      <c r="AP90" s="59"/>
      <c r="AQ90" s="59"/>
      <c r="AR90" s="30"/>
      <c r="AS90" s="26"/>
      <c r="AT90" s="1"/>
    </row>
    <row r="91" spans="1:46" x14ac:dyDescent="0.2">
      <c r="A91" s="1">
        <v>19</v>
      </c>
      <c r="B91" s="1">
        <v>19</v>
      </c>
      <c r="C91" s="1" t="s">
        <v>390</v>
      </c>
      <c r="D91" s="29" t="s">
        <v>167</v>
      </c>
      <c r="E91" s="29">
        <v>103</v>
      </c>
      <c r="F91" s="27"/>
      <c r="G91" s="27"/>
      <c r="H91" s="27"/>
      <c r="I91" s="27"/>
      <c r="J91" s="27"/>
      <c r="K91" s="32">
        <f t="shared" si="28"/>
        <v>103</v>
      </c>
      <c r="L91" s="32" t="s">
        <v>719</v>
      </c>
      <c r="M91" s="32"/>
      <c r="N91" s="33">
        <f t="shared" si="29"/>
        <v>103.0085</v>
      </c>
      <c r="O91" s="32">
        <f t="shared" si="30"/>
        <v>1</v>
      </c>
      <c r="P91" s="32" t="str">
        <f t="shared" ca="1" si="31"/>
        <v>Y</v>
      </c>
      <c r="Q91" s="34" t="s">
        <v>124</v>
      </c>
      <c r="R91" s="35">
        <f t="shared" si="32"/>
        <v>0</v>
      </c>
      <c r="S91" s="36">
        <f t="shared" si="33"/>
        <v>103.10299999999999</v>
      </c>
      <c r="T91" s="36">
        <f t="shared" si="34"/>
        <v>103.10299999999999</v>
      </c>
      <c r="U91" s="35">
        <f t="shared" si="35"/>
        <v>0</v>
      </c>
      <c r="V91" s="35">
        <f t="shared" si="36"/>
        <v>103.10299999999999</v>
      </c>
      <c r="W91" s="29">
        <v>103</v>
      </c>
      <c r="X91" s="27"/>
      <c r="Y91" s="27"/>
      <c r="Z91" s="27"/>
      <c r="AA91" s="27"/>
      <c r="AB91" s="27"/>
      <c r="AH91" s="26"/>
      <c r="AI91" s="26"/>
      <c r="AK91" s="26"/>
      <c r="AL91" s="40"/>
      <c r="AM91" s="40"/>
      <c r="AN91" s="40"/>
      <c r="AO91" s="59"/>
      <c r="AP91" s="59"/>
      <c r="AQ91" s="59"/>
      <c r="AR91" s="30"/>
      <c r="AS91" s="26"/>
      <c r="AT91" s="1"/>
    </row>
    <row r="92" spans="1:46" x14ac:dyDescent="0.2">
      <c r="A92" s="1">
        <v>20</v>
      </c>
      <c r="B92" s="1">
        <v>20</v>
      </c>
      <c r="C92" s="1" t="s">
        <v>395</v>
      </c>
      <c r="D92" s="29" t="s">
        <v>50</v>
      </c>
      <c r="E92" s="29">
        <v>100</v>
      </c>
      <c r="F92" s="27"/>
      <c r="G92" s="27"/>
      <c r="H92" s="27"/>
      <c r="I92" s="27"/>
      <c r="J92" s="27"/>
      <c r="K92" s="32">
        <f t="shared" si="28"/>
        <v>100</v>
      </c>
      <c r="L92" s="32" t="s">
        <v>719</v>
      </c>
      <c r="M92" s="32"/>
      <c r="N92" s="33">
        <f t="shared" si="29"/>
        <v>100.0086</v>
      </c>
      <c r="O92" s="32">
        <f t="shared" si="30"/>
        <v>1</v>
      </c>
      <c r="P92" s="32" t="str">
        <f t="shared" ca="1" si="31"/>
        <v>Y</v>
      </c>
      <c r="Q92" s="34" t="s">
        <v>337</v>
      </c>
      <c r="R92" s="35">
        <f t="shared" si="32"/>
        <v>1</v>
      </c>
      <c r="S92" s="36">
        <f t="shared" si="33"/>
        <v>100.1</v>
      </c>
      <c r="T92" s="36">
        <f t="shared" si="34"/>
        <v>100.1</v>
      </c>
      <c r="U92" s="35">
        <f t="shared" si="35"/>
        <v>0</v>
      </c>
      <c r="V92" s="35">
        <f t="shared" si="36"/>
        <v>100.1</v>
      </c>
      <c r="W92" s="29">
        <v>100</v>
      </c>
      <c r="X92" s="27"/>
      <c r="Y92" s="27"/>
      <c r="Z92" s="27"/>
      <c r="AA92" s="27"/>
      <c r="AB92" s="27"/>
      <c r="AH92" s="26"/>
      <c r="AI92" s="26"/>
      <c r="AK92" s="26"/>
      <c r="AL92" s="40"/>
      <c r="AM92" s="40"/>
      <c r="AN92" s="40"/>
      <c r="AO92" s="59"/>
      <c r="AP92" s="59"/>
      <c r="AQ92" s="59"/>
      <c r="AR92" s="30"/>
      <c r="AS92" s="26"/>
      <c r="AT92" s="1"/>
    </row>
    <row r="93" spans="1:46" x14ac:dyDescent="0.2">
      <c r="A93" s="1">
        <v>21</v>
      </c>
      <c r="B93" s="1">
        <v>21</v>
      </c>
      <c r="C93" s="1" t="s">
        <v>402</v>
      </c>
      <c r="D93" s="29" t="s">
        <v>92</v>
      </c>
      <c r="E93" s="29">
        <v>95</v>
      </c>
      <c r="F93" s="27"/>
      <c r="G93" s="27"/>
      <c r="H93" s="27"/>
      <c r="I93" s="27"/>
      <c r="J93" s="27"/>
      <c r="K93" s="32">
        <f t="shared" si="28"/>
        <v>95</v>
      </c>
      <c r="L93" s="32" t="s">
        <v>719</v>
      </c>
      <c r="M93" s="32"/>
      <c r="N93" s="33">
        <f t="shared" si="29"/>
        <v>95.008700000000005</v>
      </c>
      <c r="O93" s="32">
        <f t="shared" si="30"/>
        <v>1</v>
      </c>
      <c r="P93" s="32" t="str">
        <f t="shared" ca="1" si="31"/>
        <v>Y</v>
      </c>
      <c r="Q93" s="34" t="s">
        <v>124</v>
      </c>
      <c r="R93" s="35">
        <f t="shared" si="32"/>
        <v>1</v>
      </c>
      <c r="S93" s="36">
        <f t="shared" si="33"/>
        <v>95.094999999999985</v>
      </c>
      <c r="T93" s="36">
        <f t="shared" si="34"/>
        <v>95.094999999999999</v>
      </c>
      <c r="U93" s="35">
        <f t="shared" si="35"/>
        <v>0</v>
      </c>
      <c r="V93" s="35">
        <f t="shared" si="36"/>
        <v>95.094999999999999</v>
      </c>
      <c r="W93" s="29">
        <v>95</v>
      </c>
      <c r="X93" s="27"/>
      <c r="Y93" s="27"/>
      <c r="Z93" s="27"/>
      <c r="AA93" s="27"/>
      <c r="AB93" s="27"/>
      <c r="AH93" s="26"/>
      <c r="AI93" s="26"/>
      <c r="AK93" s="26"/>
      <c r="AL93" s="40"/>
      <c r="AM93" s="40"/>
      <c r="AN93" s="40"/>
      <c r="AO93" s="59"/>
      <c r="AP93" s="59"/>
      <c r="AQ93" s="59"/>
      <c r="AR93" s="30"/>
      <c r="AS93" s="26"/>
      <c r="AT93" s="1"/>
    </row>
    <row r="94" spans="1:46" x14ac:dyDescent="0.2">
      <c r="A94" s="1">
        <v>22</v>
      </c>
      <c r="B94" s="1">
        <v>22</v>
      </c>
      <c r="C94" s="1" t="s">
        <v>457</v>
      </c>
      <c r="D94" s="29" t="s">
        <v>137</v>
      </c>
      <c r="E94" s="29">
        <v>60</v>
      </c>
      <c r="F94" s="27"/>
      <c r="G94" s="27"/>
      <c r="H94" s="27"/>
      <c r="I94" s="27"/>
      <c r="J94" s="27"/>
      <c r="K94" s="32">
        <f t="shared" si="28"/>
        <v>60</v>
      </c>
      <c r="L94" s="32" t="s">
        <v>719</v>
      </c>
      <c r="M94" s="32"/>
      <c r="N94" s="33">
        <f t="shared" si="29"/>
        <v>60.008800000000001</v>
      </c>
      <c r="O94" s="32">
        <f t="shared" si="30"/>
        <v>1</v>
      </c>
      <c r="P94" s="32" t="str">
        <f t="shared" ca="1" si="31"/>
        <v>Y</v>
      </c>
      <c r="Q94" s="34" t="s">
        <v>124</v>
      </c>
      <c r="R94" s="35">
        <f t="shared" si="32"/>
        <v>0</v>
      </c>
      <c r="S94" s="36">
        <f t="shared" si="33"/>
        <v>60.059999999999995</v>
      </c>
      <c r="T94" s="36">
        <f t="shared" si="34"/>
        <v>60.06</v>
      </c>
      <c r="U94" s="35">
        <f t="shared" si="35"/>
        <v>0</v>
      </c>
      <c r="V94" s="35">
        <f t="shared" si="36"/>
        <v>60.06</v>
      </c>
      <c r="W94" s="29">
        <v>60</v>
      </c>
      <c r="X94" s="27"/>
      <c r="Y94" s="27"/>
      <c r="Z94" s="27"/>
      <c r="AA94" s="27"/>
      <c r="AB94" s="27"/>
      <c r="AH94" s="26"/>
      <c r="AI94" s="26"/>
      <c r="AK94" s="26"/>
      <c r="AL94" s="40"/>
      <c r="AM94" s="40"/>
      <c r="AN94" s="40"/>
      <c r="AO94" s="59"/>
      <c r="AP94" s="59"/>
      <c r="AQ94" s="59"/>
      <c r="AR94" s="30"/>
      <c r="AS94" s="26"/>
      <c r="AT94" s="1"/>
    </row>
    <row r="95" spans="1:46" ht="3" customHeight="1" x14ac:dyDescent="0.2">
      <c r="D95" s="54"/>
      <c r="E95" s="54"/>
      <c r="F95" s="54"/>
      <c r="G95" s="54"/>
      <c r="H95" s="54"/>
      <c r="I95" s="54"/>
      <c r="J95" s="54"/>
      <c r="K95" s="32"/>
      <c r="L95" s="27"/>
      <c r="M95" s="27"/>
      <c r="N95" s="42"/>
      <c r="O95" s="27"/>
      <c r="P95" s="27"/>
      <c r="R95" s="60"/>
      <c r="S95" s="60"/>
      <c r="T95" s="60"/>
      <c r="U95" s="60"/>
      <c r="V95" s="35"/>
      <c r="W95" s="54"/>
      <c r="X95" s="54"/>
      <c r="Y95" s="54"/>
      <c r="Z95" s="54"/>
      <c r="AA95" s="54"/>
      <c r="AB95" s="54"/>
      <c r="AH95" s="26"/>
      <c r="AI95" s="26"/>
      <c r="AK95" s="26"/>
      <c r="AL95" s="40"/>
      <c r="AM95" s="40"/>
      <c r="AN95" s="40"/>
      <c r="AO95" s="40"/>
      <c r="AP95" s="40"/>
      <c r="AQ95" s="40"/>
      <c r="AR95" s="30"/>
      <c r="AS95" s="26"/>
      <c r="AT95" s="1"/>
    </row>
    <row r="96" spans="1:46" x14ac:dyDescent="0.2">
      <c r="D96" s="27"/>
      <c r="E96" s="27"/>
      <c r="F96" s="27"/>
      <c r="G96" s="27"/>
      <c r="H96" s="27"/>
      <c r="I96" s="27"/>
      <c r="J96" s="27"/>
      <c r="K96" s="32"/>
      <c r="L96" s="27"/>
      <c r="M96" s="27"/>
      <c r="N96" s="42"/>
      <c r="O96" s="27"/>
      <c r="P96" s="27"/>
      <c r="R96" s="63"/>
      <c r="S96" s="63"/>
      <c r="T96" s="63"/>
      <c r="U96" s="63"/>
      <c r="V96" s="35"/>
      <c r="W96" s="27"/>
      <c r="X96" s="27"/>
      <c r="Y96" s="27"/>
      <c r="Z96" s="27"/>
      <c r="AA96" s="27"/>
      <c r="AB96" s="27"/>
      <c r="AH96" s="26"/>
      <c r="AI96" s="26"/>
      <c r="AK96" s="26"/>
      <c r="AL96" s="40"/>
      <c r="AM96" s="40"/>
      <c r="AN96" s="40"/>
      <c r="AO96" s="40"/>
      <c r="AP96" s="40"/>
      <c r="AQ96" s="40"/>
      <c r="AR96" s="30"/>
      <c r="AS96" s="26"/>
      <c r="AT96" s="1"/>
    </row>
    <row r="97" spans="1:46" ht="15" x14ac:dyDescent="0.25">
      <c r="A97" s="61"/>
      <c r="B97" s="61"/>
      <c r="C97" s="26" t="s">
        <v>230</v>
      </c>
      <c r="D97" s="27"/>
      <c r="E97" s="27"/>
      <c r="F97" s="27"/>
      <c r="G97" s="27"/>
      <c r="H97" s="27"/>
      <c r="I97" s="27"/>
      <c r="J97" s="27"/>
      <c r="K97" s="32"/>
      <c r="L97" s="27"/>
      <c r="M97" s="27"/>
      <c r="N97" s="42"/>
      <c r="O97" s="27"/>
      <c r="P97" s="27"/>
      <c r="Q97" s="54" t="str">
        <f>C97</f>
        <v>F50</v>
      </c>
      <c r="R97" s="60"/>
      <c r="S97" s="60"/>
      <c r="T97" s="60"/>
      <c r="U97" s="60"/>
      <c r="V97" s="35"/>
      <c r="W97" s="27"/>
      <c r="X97" s="54"/>
      <c r="Y97" s="54"/>
      <c r="Z97" s="54"/>
      <c r="AA97" s="54"/>
      <c r="AB97" s="54"/>
      <c r="AH97" s="26"/>
      <c r="AI97" s="26"/>
      <c r="AK97" s="26"/>
      <c r="AL97" s="40"/>
      <c r="AM97" s="40"/>
      <c r="AN97" s="40"/>
      <c r="AO97" s="38">
        <v>733</v>
      </c>
      <c r="AP97" s="38">
        <v>688</v>
      </c>
      <c r="AQ97" s="38">
        <v>674</v>
      </c>
      <c r="AR97" s="30"/>
      <c r="AS97" s="26"/>
      <c r="AT97" s="1"/>
    </row>
    <row r="98" spans="1:46" ht="15" x14ac:dyDescent="0.25">
      <c r="A98" s="62">
        <v>1</v>
      </c>
      <c r="B98" s="62">
        <v>1</v>
      </c>
      <c r="C98" s="1" t="s">
        <v>229</v>
      </c>
      <c r="D98" s="29" t="s">
        <v>92</v>
      </c>
      <c r="E98" s="29">
        <v>172</v>
      </c>
      <c r="F98" s="27"/>
      <c r="G98" s="27"/>
      <c r="H98" s="27"/>
      <c r="I98" s="27"/>
      <c r="J98" s="27"/>
      <c r="K98" s="32">
        <f t="shared" ref="K98:K120" si="37">IFERROR(LARGE(E98:J98,1),0)+IF($D$5&gt;=2,IFERROR(LARGE(E98:J98,2),0),0)+IF($D$5&gt;=3,IFERROR(LARGE(E98:J98,3),0),0)+IF($D$5&gt;=4,IFERROR(LARGE(E98:J98,4),0),0)+IF($D$5&gt;=5,IFERROR(LARGE(E98:J98,5),0),0)+IF($D$5&gt;=6,IFERROR(LARGE(E98:J98,6),0),0)</f>
        <v>172</v>
      </c>
      <c r="L98" s="32" t="s">
        <v>719</v>
      </c>
      <c r="M98" s="32" t="s">
        <v>143</v>
      </c>
      <c r="N98" s="33">
        <f t="shared" ref="N98:N120" si="38">K98+(ROW(K98)-ROW(K$6))/10000</f>
        <v>172.00919999999999</v>
      </c>
      <c r="O98" s="32">
        <f t="shared" ref="O98:O120" si="39">COUNT(E98:J98)</f>
        <v>1</v>
      </c>
      <c r="P98" s="32" t="str">
        <f t="shared" ref="P98:P120" ca="1" si="40">IF(AND(O98=1,OFFSET(D98,0,P$3)&gt;0),"Y",0)</f>
        <v>Y</v>
      </c>
      <c r="Q98" s="34" t="s">
        <v>230</v>
      </c>
      <c r="R98" s="35">
        <f t="shared" ref="R98:R120" si="41">1-(Q98=Q97)</f>
        <v>0</v>
      </c>
      <c r="S98" s="36">
        <f t="shared" ref="S98:S120" si="42">IFERROR(LARGE(E98:J98,1),0)*1.001+IF($D$5&gt;=2,IFERROR(LARGE(E98:J98,2),0),0)*1.0001+IF($D$5&gt;=3,IFERROR(LARGE(E98:J98,3),0),0)*1.00001+IF($D$5&gt;=4,IFERROR(LARGE(E98:J98,4),0),0)*1.000001+IF($D$5&gt;=5,IFERROR(LARGE(E98:J98,5),0),0)*1.0000001+IF($D$5&gt;=6,IFERROR(LARGE(E98:J98,6),0),0)*1.00000001</f>
        <v>172.17199999999997</v>
      </c>
      <c r="T98" s="36">
        <f t="shared" ref="T98:T120" si="43">K98+W98/1000+IF($D$5&gt;=2,X98/10000,0)+IF($D$5&gt;=3,Y98/100000,0)+IF($D$5&gt;=4,Z98/1000000,0)+IF($D$5&gt;=5,AA98/10000000,0)+IF($D$5&gt;=6,AB98/100000000,0)</f>
        <v>172.172</v>
      </c>
      <c r="U98" s="35">
        <f t="shared" ref="U98:U120" si="44">1-(S98=T98)</f>
        <v>0</v>
      </c>
      <c r="V98" s="35">
        <f t="shared" ref="V98:V120" si="45">K98+W98/1000+X98/10000+Y98/100000+Z98/1000000+AA98/10000000+AB98/100000000</f>
        <v>172.172</v>
      </c>
      <c r="W98" s="29">
        <v>172</v>
      </c>
      <c r="X98" s="27"/>
      <c r="Y98" s="27"/>
      <c r="Z98" s="27"/>
      <c r="AA98" s="27"/>
      <c r="AB98" s="27"/>
      <c r="AH98" s="26"/>
      <c r="AI98" s="26"/>
      <c r="AK98" s="26"/>
      <c r="AL98" s="40"/>
      <c r="AM98" s="40"/>
      <c r="AN98" s="40"/>
      <c r="AO98" s="59"/>
      <c r="AP98" s="59"/>
      <c r="AQ98" s="59"/>
      <c r="AR98" s="30"/>
      <c r="AS98" s="26"/>
      <c r="AT98" s="1"/>
    </row>
    <row r="99" spans="1:46" ht="15" x14ac:dyDescent="0.25">
      <c r="A99" s="62">
        <v>2</v>
      </c>
      <c r="B99" s="62">
        <v>2</v>
      </c>
      <c r="C99" s="1" t="s">
        <v>233</v>
      </c>
      <c r="D99" s="29" t="s">
        <v>92</v>
      </c>
      <c r="E99" s="29">
        <v>171</v>
      </c>
      <c r="F99" s="27"/>
      <c r="G99" s="27"/>
      <c r="H99" s="27"/>
      <c r="I99" s="27"/>
      <c r="J99" s="27"/>
      <c r="K99" s="32">
        <f t="shared" si="37"/>
        <v>171</v>
      </c>
      <c r="L99" s="32" t="s">
        <v>719</v>
      </c>
      <c r="M99" s="32" t="s">
        <v>234</v>
      </c>
      <c r="N99" s="33">
        <f t="shared" si="38"/>
        <v>171.0093</v>
      </c>
      <c r="O99" s="32">
        <f t="shared" si="39"/>
        <v>1</v>
      </c>
      <c r="P99" s="32" t="str">
        <f t="shared" ca="1" si="40"/>
        <v>Y</v>
      </c>
      <c r="Q99" s="34" t="s">
        <v>230</v>
      </c>
      <c r="R99" s="35">
        <f t="shared" si="41"/>
        <v>0</v>
      </c>
      <c r="S99" s="36">
        <f t="shared" si="42"/>
        <v>171.17099999999999</v>
      </c>
      <c r="T99" s="36">
        <f t="shared" si="43"/>
        <v>171.17099999999999</v>
      </c>
      <c r="U99" s="35">
        <f t="shared" si="44"/>
        <v>0</v>
      </c>
      <c r="V99" s="35">
        <f t="shared" si="45"/>
        <v>171.17099999999999</v>
      </c>
      <c r="W99" s="29">
        <v>171</v>
      </c>
      <c r="X99" s="27"/>
      <c r="Y99" s="27"/>
      <c r="Z99" s="27"/>
      <c r="AA99" s="27"/>
      <c r="AB99" s="27"/>
      <c r="AH99" s="26"/>
      <c r="AI99" s="26"/>
      <c r="AK99" s="26"/>
      <c r="AL99" s="40"/>
      <c r="AM99" s="40"/>
      <c r="AN99" s="40"/>
      <c r="AO99" s="59"/>
      <c r="AP99" s="59"/>
      <c r="AQ99" s="59"/>
      <c r="AR99" s="30"/>
      <c r="AS99" s="26"/>
      <c r="AT99" s="1"/>
    </row>
    <row r="100" spans="1:46" ht="15" x14ac:dyDescent="0.25">
      <c r="A100" s="62">
        <v>3</v>
      </c>
      <c r="B100" s="62">
        <v>3</v>
      </c>
      <c r="C100" s="1" t="s">
        <v>247</v>
      </c>
      <c r="D100" s="29" t="s">
        <v>158</v>
      </c>
      <c r="E100" s="29">
        <v>166</v>
      </c>
      <c r="F100" s="27"/>
      <c r="G100" s="27"/>
      <c r="H100" s="27"/>
      <c r="I100" s="27"/>
      <c r="J100" s="27"/>
      <c r="K100" s="32">
        <f t="shared" si="37"/>
        <v>166</v>
      </c>
      <c r="L100" s="32" t="s">
        <v>719</v>
      </c>
      <c r="M100" s="32" t="s">
        <v>555</v>
      </c>
      <c r="N100" s="33">
        <f t="shared" si="38"/>
        <v>166.0094</v>
      </c>
      <c r="O100" s="32">
        <f t="shared" si="39"/>
        <v>1</v>
      </c>
      <c r="P100" s="32" t="str">
        <f t="shared" ca="1" si="40"/>
        <v>Y</v>
      </c>
      <c r="Q100" s="34" t="s">
        <v>230</v>
      </c>
      <c r="R100" s="35">
        <f t="shared" si="41"/>
        <v>0</v>
      </c>
      <c r="S100" s="36">
        <f t="shared" si="42"/>
        <v>166.16599999999997</v>
      </c>
      <c r="T100" s="36">
        <f t="shared" si="43"/>
        <v>166.166</v>
      </c>
      <c r="U100" s="35">
        <f t="shared" si="44"/>
        <v>0</v>
      </c>
      <c r="V100" s="35">
        <f t="shared" si="45"/>
        <v>166.166</v>
      </c>
      <c r="W100" s="29">
        <v>166</v>
      </c>
      <c r="X100" s="27"/>
      <c r="Y100" s="27"/>
      <c r="Z100" s="27"/>
      <c r="AA100" s="27"/>
      <c r="AB100" s="27"/>
      <c r="AH100" s="26"/>
      <c r="AI100" s="26"/>
      <c r="AK100" s="26"/>
      <c r="AL100" s="40"/>
      <c r="AM100" s="40"/>
      <c r="AN100" s="40"/>
      <c r="AO100" s="59"/>
      <c r="AP100" s="59"/>
      <c r="AQ100" s="59"/>
      <c r="AR100" s="30"/>
      <c r="AS100" s="26"/>
      <c r="AT100" s="1"/>
    </row>
    <row r="101" spans="1:46" ht="15" x14ac:dyDescent="0.25">
      <c r="A101" s="62">
        <v>4</v>
      </c>
      <c r="B101" s="62">
        <v>4</v>
      </c>
      <c r="C101" s="1" t="s">
        <v>287</v>
      </c>
      <c r="D101" s="29" t="s">
        <v>35</v>
      </c>
      <c r="E101" s="29">
        <v>150</v>
      </c>
      <c r="F101" s="27"/>
      <c r="G101" s="27"/>
      <c r="H101" s="27"/>
      <c r="I101" s="27"/>
      <c r="J101" s="27"/>
      <c r="K101" s="32">
        <f t="shared" si="37"/>
        <v>150</v>
      </c>
      <c r="L101" s="32" t="s">
        <v>719</v>
      </c>
      <c r="M101" s="32"/>
      <c r="N101" s="33">
        <f t="shared" si="38"/>
        <v>150.0095</v>
      </c>
      <c r="O101" s="32">
        <f t="shared" si="39"/>
        <v>1</v>
      </c>
      <c r="P101" s="32" t="str">
        <f t="shared" ca="1" si="40"/>
        <v>Y</v>
      </c>
      <c r="Q101" s="34" t="s">
        <v>230</v>
      </c>
      <c r="R101" s="35">
        <f t="shared" si="41"/>
        <v>0</v>
      </c>
      <c r="S101" s="36">
        <f t="shared" si="42"/>
        <v>150.14999999999998</v>
      </c>
      <c r="T101" s="36">
        <f t="shared" si="43"/>
        <v>150.15</v>
      </c>
      <c r="U101" s="35">
        <f t="shared" si="44"/>
        <v>0</v>
      </c>
      <c r="V101" s="35">
        <f t="shared" si="45"/>
        <v>150.15</v>
      </c>
      <c r="W101" s="29">
        <v>150</v>
      </c>
      <c r="X101" s="27"/>
      <c r="Y101" s="27"/>
      <c r="Z101" s="27"/>
      <c r="AA101" s="27"/>
      <c r="AB101" s="27"/>
      <c r="AH101" s="26"/>
      <c r="AI101" s="26"/>
      <c r="AK101" s="26"/>
      <c r="AL101" s="40"/>
      <c r="AM101" s="40"/>
      <c r="AN101" s="40"/>
      <c r="AO101" s="59"/>
      <c r="AP101" s="59"/>
      <c r="AQ101" s="59"/>
      <c r="AR101" s="30"/>
      <c r="AS101" s="26"/>
      <c r="AT101" s="1"/>
    </row>
    <row r="102" spans="1:46" ht="15" x14ac:dyDescent="0.25">
      <c r="A102" s="62">
        <v>5</v>
      </c>
      <c r="B102" s="62">
        <v>5</v>
      </c>
      <c r="C102" s="1" t="s">
        <v>305</v>
      </c>
      <c r="D102" s="29" t="s">
        <v>92</v>
      </c>
      <c r="E102" s="29">
        <v>143</v>
      </c>
      <c r="F102" s="27"/>
      <c r="G102" s="27"/>
      <c r="H102" s="27"/>
      <c r="I102" s="27"/>
      <c r="J102" s="27"/>
      <c r="K102" s="32">
        <f t="shared" si="37"/>
        <v>143</v>
      </c>
      <c r="L102" s="32" t="s">
        <v>719</v>
      </c>
      <c r="M102" s="32"/>
      <c r="N102" s="33">
        <f t="shared" si="38"/>
        <v>143.00960000000001</v>
      </c>
      <c r="O102" s="32">
        <f t="shared" si="39"/>
        <v>1</v>
      </c>
      <c r="P102" s="32" t="str">
        <f t="shared" ca="1" si="40"/>
        <v>Y</v>
      </c>
      <c r="Q102" s="34" t="s">
        <v>230</v>
      </c>
      <c r="R102" s="35">
        <f t="shared" si="41"/>
        <v>0</v>
      </c>
      <c r="S102" s="36">
        <f t="shared" si="42"/>
        <v>143.14299999999997</v>
      </c>
      <c r="T102" s="36">
        <f t="shared" si="43"/>
        <v>143.143</v>
      </c>
      <c r="U102" s="35">
        <f t="shared" si="44"/>
        <v>0</v>
      </c>
      <c r="V102" s="35">
        <f t="shared" si="45"/>
        <v>143.143</v>
      </c>
      <c r="W102" s="29">
        <v>143</v>
      </c>
      <c r="X102" s="27"/>
      <c r="Y102" s="27"/>
      <c r="Z102" s="27"/>
      <c r="AA102" s="27"/>
      <c r="AB102" s="27"/>
      <c r="AH102" s="26"/>
      <c r="AI102" s="26"/>
      <c r="AK102" s="26"/>
      <c r="AL102" s="40"/>
      <c r="AM102" s="40"/>
      <c r="AN102" s="40"/>
      <c r="AO102" s="59"/>
      <c r="AP102" s="59"/>
      <c r="AQ102" s="59"/>
      <c r="AR102" s="30"/>
      <c r="AS102" s="26"/>
      <c r="AT102" s="1"/>
    </row>
    <row r="103" spans="1:46" ht="15" x14ac:dyDescent="0.25">
      <c r="A103" s="62">
        <v>6</v>
      </c>
      <c r="B103" s="62">
        <v>6</v>
      </c>
      <c r="C103" s="1" t="s">
        <v>313</v>
      </c>
      <c r="D103" s="29" t="s">
        <v>25</v>
      </c>
      <c r="E103" s="29">
        <v>142</v>
      </c>
      <c r="F103" s="27"/>
      <c r="G103" s="27"/>
      <c r="H103" s="27"/>
      <c r="I103" s="27"/>
      <c r="J103" s="27"/>
      <c r="K103" s="32">
        <f t="shared" si="37"/>
        <v>142</v>
      </c>
      <c r="L103" s="32" t="s">
        <v>719</v>
      </c>
      <c r="M103" s="32"/>
      <c r="N103" s="33">
        <f t="shared" si="38"/>
        <v>142.00970000000001</v>
      </c>
      <c r="O103" s="32">
        <f t="shared" si="39"/>
        <v>1</v>
      </c>
      <c r="P103" s="32" t="str">
        <f t="shared" ca="1" si="40"/>
        <v>Y</v>
      </c>
      <c r="Q103" s="34" t="s">
        <v>230</v>
      </c>
      <c r="R103" s="35">
        <f t="shared" si="41"/>
        <v>0</v>
      </c>
      <c r="S103" s="36">
        <f t="shared" si="42"/>
        <v>142.142</v>
      </c>
      <c r="T103" s="36">
        <f t="shared" si="43"/>
        <v>142.142</v>
      </c>
      <c r="U103" s="35">
        <f t="shared" si="44"/>
        <v>0</v>
      </c>
      <c r="V103" s="35">
        <f t="shared" si="45"/>
        <v>142.142</v>
      </c>
      <c r="W103" s="29">
        <v>142</v>
      </c>
      <c r="X103" s="27"/>
      <c r="Y103" s="27"/>
      <c r="Z103" s="27"/>
      <c r="AA103" s="27"/>
      <c r="AB103" s="27"/>
      <c r="AH103" s="26"/>
      <c r="AI103" s="26"/>
      <c r="AK103" s="26"/>
      <c r="AL103" s="40"/>
      <c r="AM103" s="40"/>
      <c r="AN103" s="40"/>
      <c r="AO103" s="59"/>
      <c r="AP103" s="59"/>
      <c r="AQ103" s="59"/>
      <c r="AR103" s="30"/>
      <c r="AS103" s="26"/>
      <c r="AT103" s="1"/>
    </row>
    <row r="104" spans="1:46" ht="15" x14ac:dyDescent="0.25">
      <c r="A104" s="62">
        <v>7</v>
      </c>
      <c r="B104" s="62">
        <v>7</v>
      </c>
      <c r="C104" s="1" t="s">
        <v>333</v>
      </c>
      <c r="D104" s="29" t="s">
        <v>146</v>
      </c>
      <c r="E104" s="29">
        <v>135</v>
      </c>
      <c r="F104" s="27"/>
      <c r="G104" s="27"/>
      <c r="H104" s="27"/>
      <c r="I104" s="27"/>
      <c r="J104" s="27"/>
      <c r="K104" s="32">
        <f t="shared" si="37"/>
        <v>135</v>
      </c>
      <c r="L104" s="32" t="s">
        <v>719</v>
      </c>
      <c r="M104" s="32"/>
      <c r="N104" s="33">
        <f t="shared" si="38"/>
        <v>135.00980000000001</v>
      </c>
      <c r="O104" s="32">
        <f t="shared" si="39"/>
        <v>1</v>
      </c>
      <c r="P104" s="32" t="str">
        <f t="shared" ca="1" si="40"/>
        <v>Y</v>
      </c>
      <c r="Q104" s="34" t="s">
        <v>230</v>
      </c>
      <c r="R104" s="35">
        <f t="shared" si="41"/>
        <v>0</v>
      </c>
      <c r="S104" s="36">
        <f t="shared" si="42"/>
        <v>135.13499999999999</v>
      </c>
      <c r="T104" s="36">
        <f t="shared" si="43"/>
        <v>135.13499999999999</v>
      </c>
      <c r="U104" s="35">
        <f t="shared" si="44"/>
        <v>0</v>
      </c>
      <c r="V104" s="35">
        <f t="shared" si="45"/>
        <v>135.13499999999999</v>
      </c>
      <c r="W104" s="29">
        <v>135</v>
      </c>
      <c r="X104" s="27"/>
      <c r="Y104" s="27"/>
      <c r="Z104" s="27"/>
      <c r="AA104" s="27"/>
      <c r="AB104" s="27"/>
      <c r="AH104" s="26"/>
      <c r="AI104" s="26"/>
      <c r="AK104" s="26"/>
      <c r="AL104" s="40"/>
      <c r="AM104" s="40"/>
      <c r="AN104" s="40"/>
      <c r="AO104" s="59"/>
      <c r="AP104" s="59"/>
      <c r="AQ104" s="59"/>
      <c r="AR104" s="30"/>
      <c r="AS104" s="26"/>
      <c r="AT104" s="1"/>
    </row>
    <row r="105" spans="1:46" ht="15" x14ac:dyDescent="0.25">
      <c r="A105" s="62">
        <v>8</v>
      </c>
      <c r="B105" s="62">
        <v>8</v>
      </c>
      <c r="C105" s="1" t="s">
        <v>346</v>
      </c>
      <c r="D105" s="29" t="s">
        <v>54</v>
      </c>
      <c r="E105" s="29">
        <v>130</v>
      </c>
      <c r="F105" s="27"/>
      <c r="G105" s="27"/>
      <c r="H105" s="27"/>
      <c r="I105" s="27"/>
      <c r="J105" s="27"/>
      <c r="K105" s="32">
        <f t="shared" si="37"/>
        <v>130</v>
      </c>
      <c r="L105" s="32" t="s">
        <v>719</v>
      </c>
      <c r="M105" s="32"/>
      <c r="N105" s="33">
        <f t="shared" si="38"/>
        <v>130.00989999999999</v>
      </c>
      <c r="O105" s="32">
        <f t="shared" si="39"/>
        <v>1</v>
      </c>
      <c r="P105" s="32" t="str">
        <f t="shared" ca="1" si="40"/>
        <v>Y</v>
      </c>
      <c r="Q105" s="34" t="s">
        <v>230</v>
      </c>
      <c r="R105" s="35">
        <f t="shared" si="41"/>
        <v>0</v>
      </c>
      <c r="S105" s="36">
        <f t="shared" si="42"/>
        <v>130.13</v>
      </c>
      <c r="T105" s="36">
        <f t="shared" si="43"/>
        <v>130.13</v>
      </c>
      <c r="U105" s="35">
        <f t="shared" si="44"/>
        <v>0</v>
      </c>
      <c r="V105" s="35">
        <f t="shared" si="45"/>
        <v>130.13</v>
      </c>
      <c r="W105" s="29">
        <v>130</v>
      </c>
      <c r="X105" s="27"/>
      <c r="Y105" s="27"/>
      <c r="Z105" s="27"/>
      <c r="AA105" s="27"/>
      <c r="AB105" s="27"/>
      <c r="AH105" s="26"/>
      <c r="AI105" s="26"/>
      <c r="AK105" s="26"/>
      <c r="AL105" s="40"/>
      <c r="AM105" s="40"/>
      <c r="AN105" s="40"/>
      <c r="AO105" s="59"/>
      <c r="AP105" s="59"/>
      <c r="AQ105" s="59"/>
      <c r="AR105" s="30"/>
      <c r="AS105" s="26"/>
      <c r="AT105" s="1"/>
    </row>
    <row r="106" spans="1:46" ht="15" x14ac:dyDescent="0.25">
      <c r="A106" s="62">
        <v>9</v>
      </c>
      <c r="B106" s="62">
        <v>9</v>
      </c>
      <c r="C106" s="1" t="s">
        <v>358</v>
      </c>
      <c r="D106" s="29" t="s">
        <v>74</v>
      </c>
      <c r="E106" s="29">
        <v>124</v>
      </c>
      <c r="F106" s="27"/>
      <c r="G106" s="27"/>
      <c r="H106" s="27"/>
      <c r="I106" s="27"/>
      <c r="J106" s="27"/>
      <c r="K106" s="32">
        <f t="shared" si="37"/>
        <v>124</v>
      </c>
      <c r="L106" s="32" t="s">
        <v>719</v>
      </c>
      <c r="M106" s="32"/>
      <c r="N106" s="33">
        <f t="shared" si="38"/>
        <v>124.01</v>
      </c>
      <c r="O106" s="32">
        <f t="shared" si="39"/>
        <v>1</v>
      </c>
      <c r="P106" s="32" t="str">
        <f t="shared" ca="1" si="40"/>
        <v>Y</v>
      </c>
      <c r="Q106" s="34" t="s">
        <v>230</v>
      </c>
      <c r="R106" s="35">
        <f t="shared" si="41"/>
        <v>0</v>
      </c>
      <c r="S106" s="36">
        <f t="shared" si="42"/>
        <v>124.12399999999998</v>
      </c>
      <c r="T106" s="36">
        <f t="shared" si="43"/>
        <v>124.124</v>
      </c>
      <c r="U106" s="35">
        <f t="shared" si="44"/>
        <v>0</v>
      </c>
      <c r="V106" s="35">
        <f t="shared" si="45"/>
        <v>124.124</v>
      </c>
      <c r="W106" s="29">
        <v>124</v>
      </c>
      <c r="X106" s="27"/>
      <c r="Y106" s="27"/>
      <c r="Z106" s="27"/>
      <c r="AA106" s="27"/>
      <c r="AB106" s="27"/>
      <c r="AH106" s="26"/>
      <c r="AI106" s="26"/>
      <c r="AK106" s="26"/>
      <c r="AL106" s="40"/>
      <c r="AM106" s="40"/>
      <c r="AN106" s="40"/>
      <c r="AO106" s="59"/>
      <c r="AP106" s="59"/>
      <c r="AQ106" s="59"/>
      <c r="AR106" s="30"/>
      <c r="AS106" s="26"/>
      <c r="AT106" s="1"/>
    </row>
    <row r="107" spans="1:46" ht="15" x14ac:dyDescent="0.25">
      <c r="A107" s="62">
        <v>10</v>
      </c>
      <c r="B107" s="62">
        <v>10</v>
      </c>
      <c r="C107" s="1" t="s">
        <v>368</v>
      </c>
      <c r="D107" s="29" t="s">
        <v>167</v>
      </c>
      <c r="E107" s="29">
        <v>119</v>
      </c>
      <c r="F107" s="27"/>
      <c r="G107" s="27"/>
      <c r="H107" s="27"/>
      <c r="I107" s="27"/>
      <c r="J107" s="27"/>
      <c r="K107" s="32">
        <f t="shared" si="37"/>
        <v>119</v>
      </c>
      <c r="L107" s="32" t="s">
        <v>719</v>
      </c>
      <c r="M107" s="32"/>
      <c r="N107" s="33">
        <f t="shared" si="38"/>
        <v>119.01009999999999</v>
      </c>
      <c r="O107" s="32">
        <f t="shared" si="39"/>
        <v>1</v>
      </c>
      <c r="P107" s="32" t="str">
        <f t="shared" ca="1" si="40"/>
        <v>Y</v>
      </c>
      <c r="Q107" s="34" t="s">
        <v>230</v>
      </c>
      <c r="R107" s="35">
        <f t="shared" si="41"/>
        <v>0</v>
      </c>
      <c r="S107" s="36">
        <f t="shared" si="42"/>
        <v>119.11899999999999</v>
      </c>
      <c r="T107" s="36">
        <f t="shared" si="43"/>
        <v>119.119</v>
      </c>
      <c r="U107" s="35">
        <f t="shared" si="44"/>
        <v>0</v>
      </c>
      <c r="V107" s="35">
        <f t="shared" si="45"/>
        <v>119.119</v>
      </c>
      <c r="W107" s="29">
        <v>119</v>
      </c>
      <c r="X107" s="27"/>
      <c r="Y107" s="27"/>
      <c r="Z107" s="27"/>
      <c r="AA107" s="27"/>
      <c r="AB107" s="27"/>
      <c r="AH107" s="26"/>
      <c r="AI107" s="26"/>
      <c r="AK107" s="26"/>
      <c r="AL107" s="40"/>
      <c r="AM107" s="40"/>
      <c r="AN107" s="40"/>
      <c r="AO107" s="59"/>
      <c r="AP107" s="59"/>
      <c r="AQ107" s="59"/>
      <c r="AR107" s="30"/>
      <c r="AS107" s="26"/>
      <c r="AT107" s="1"/>
    </row>
    <row r="108" spans="1:46" ht="15" x14ac:dyDescent="0.25">
      <c r="A108" s="62">
        <v>11</v>
      </c>
      <c r="B108" s="62">
        <v>11</v>
      </c>
      <c r="C108" s="1" t="s">
        <v>373</v>
      </c>
      <c r="D108" s="29" t="s">
        <v>193</v>
      </c>
      <c r="E108" s="29">
        <v>115</v>
      </c>
      <c r="F108" s="27"/>
      <c r="G108" s="27"/>
      <c r="H108" s="27"/>
      <c r="I108" s="27"/>
      <c r="J108" s="27"/>
      <c r="K108" s="32">
        <f t="shared" si="37"/>
        <v>115</v>
      </c>
      <c r="L108" s="32" t="s">
        <v>719</v>
      </c>
      <c r="M108" s="32"/>
      <c r="N108" s="33">
        <f t="shared" si="38"/>
        <v>115.0102</v>
      </c>
      <c r="O108" s="32">
        <f t="shared" si="39"/>
        <v>1</v>
      </c>
      <c r="P108" s="32" t="str">
        <f t="shared" ca="1" si="40"/>
        <v>Y</v>
      </c>
      <c r="Q108" s="34" t="s">
        <v>230</v>
      </c>
      <c r="R108" s="35">
        <f t="shared" si="41"/>
        <v>0</v>
      </c>
      <c r="S108" s="36">
        <f t="shared" si="42"/>
        <v>115.11499999999998</v>
      </c>
      <c r="T108" s="36">
        <f t="shared" si="43"/>
        <v>115.11499999999999</v>
      </c>
      <c r="U108" s="35">
        <f t="shared" si="44"/>
        <v>0</v>
      </c>
      <c r="V108" s="35">
        <f t="shared" si="45"/>
        <v>115.11499999999999</v>
      </c>
      <c r="W108" s="29">
        <v>115</v>
      </c>
      <c r="X108" s="27"/>
      <c r="Y108" s="27"/>
      <c r="Z108" s="27"/>
      <c r="AA108" s="27"/>
      <c r="AB108" s="27"/>
      <c r="AH108" s="26"/>
      <c r="AI108" s="26"/>
      <c r="AK108" s="26"/>
      <c r="AL108" s="40"/>
      <c r="AM108" s="40"/>
      <c r="AN108" s="40"/>
      <c r="AO108" s="59"/>
      <c r="AP108" s="59"/>
      <c r="AQ108" s="59"/>
      <c r="AR108" s="30"/>
      <c r="AS108" s="26"/>
      <c r="AT108" s="1"/>
    </row>
    <row r="109" spans="1:46" ht="15" x14ac:dyDescent="0.25">
      <c r="A109" s="62">
        <v>12</v>
      </c>
      <c r="B109" s="62">
        <v>12</v>
      </c>
      <c r="C109" s="1" t="s">
        <v>377</v>
      </c>
      <c r="D109" s="29" t="s">
        <v>54</v>
      </c>
      <c r="E109" s="29">
        <v>113</v>
      </c>
      <c r="F109" s="27"/>
      <c r="G109" s="27"/>
      <c r="H109" s="27"/>
      <c r="I109" s="27"/>
      <c r="J109" s="27"/>
      <c r="K109" s="32">
        <f t="shared" si="37"/>
        <v>113</v>
      </c>
      <c r="L109" s="32" t="s">
        <v>719</v>
      </c>
      <c r="M109" s="32"/>
      <c r="N109" s="33">
        <f t="shared" si="38"/>
        <v>113.0103</v>
      </c>
      <c r="O109" s="32">
        <f t="shared" si="39"/>
        <v>1</v>
      </c>
      <c r="P109" s="32" t="str">
        <f t="shared" ca="1" si="40"/>
        <v>Y</v>
      </c>
      <c r="Q109" s="34" t="s">
        <v>230</v>
      </c>
      <c r="R109" s="35">
        <f t="shared" si="41"/>
        <v>0</v>
      </c>
      <c r="S109" s="36">
        <f t="shared" si="42"/>
        <v>113.11299999999999</v>
      </c>
      <c r="T109" s="36">
        <f t="shared" si="43"/>
        <v>113.113</v>
      </c>
      <c r="U109" s="35">
        <f t="shared" si="44"/>
        <v>0</v>
      </c>
      <c r="V109" s="35">
        <f t="shared" si="45"/>
        <v>113.113</v>
      </c>
      <c r="W109" s="29">
        <v>113</v>
      </c>
      <c r="X109" s="27"/>
      <c r="Y109" s="27"/>
      <c r="Z109" s="27"/>
      <c r="AA109" s="27"/>
      <c r="AB109" s="27"/>
      <c r="AH109" s="26"/>
      <c r="AI109" s="26"/>
      <c r="AK109" s="26"/>
      <c r="AL109" s="40"/>
      <c r="AM109" s="40"/>
      <c r="AN109" s="40"/>
      <c r="AO109" s="59"/>
      <c r="AP109" s="59"/>
      <c r="AQ109" s="59"/>
      <c r="AR109" s="30"/>
      <c r="AS109" s="26"/>
      <c r="AT109" s="1"/>
    </row>
    <row r="110" spans="1:46" ht="15" x14ac:dyDescent="0.25">
      <c r="A110" s="62">
        <v>13</v>
      </c>
      <c r="B110" s="62">
        <v>13</v>
      </c>
      <c r="C110" s="1" t="s">
        <v>389</v>
      </c>
      <c r="D110" s="29" t="s">
        <v>65</v>
      </c>
      <c r="E110" s="29">
        <v>104</v>
      </c>
      <c r="F110" s="27"/>
      <c r="G110" s="27"/>
      <c r="H110" s="27"/>
      <c r="I110" s="27"/>
      <c r="J110" s="27"/>
      <c r="K110" s="32">
        <f t="shared" si="37"/>
        <v>104</v>
      </c>
      <c r="L110" s="32" t="s">
        <v>719</v>
      </c>
      <c r="M110" s="32"/>
      <c r="N110" s="33">
        <f t="shared" si="38"/>
        <v>104.0104</v>
      </c>
      <c r="O110" s="32">
        <f t="shared" si="39"/>
        <v>1</v>
      </c>
      <c r="P110" s="32" t="str">
        <f t="shared" ca="1" si="40"/>
        <v>Y</v>
      </c>
      <c r="Q110" s="34" t="s">
        <v>230</v>
      </c>
      <c r="R110" s="35">
        <f t="shared" si="41"/>
        <v>0</v>
      </c>
      <c r="S110" s="36">
        <f t="shared" si="42"/>
        <v>104.10399999999998</v>
      </c>
      <c r="T110" s="36">
        <f t="shared" si="43"/>
        <v>104.104</v>
      </c>
      <c r="U110" s="35">
        <f t="shared" si="44"/>
        <v>0</v>
      </c>
      <c r="V110" s="35">
        <f t="shared" si="45"/>
        <v>104.104</v>
      </c>
      <c r="W110" s="29">
        <v>104</v>
      </c>
      <c r="X110" s="27"/>
      <c r="Y110" s="27"/>
      <c r="Z110" s="27"/>
      <c r="AA110" s="27"/>
      <c r="AB110" s="27"/>
      <c r="AH110" s="26"/>
      <c r="AI110" s="26"/>
      <c r="AK110" s="26"/>
      <c r="AL110" s="40"/>
      <c r="AM110" s="40"/>
      <c r="AN110" s="40"/>
      <c r="AO110" s="59"/>
      <c r="AP110" s="59"/>
      <c r="AQ110" s="59"/>
      <c r="AR110" s="30"/>
      <c r="AS110" s="26"/>
      <c r="AT110" s="1"/>
    </row>
    <row r="111" spans="1:46" ht="15" x14ac:dyDescent="0.25">
      <c r="A111" s="62">
        <v>14</v>
      </c>
      <c r="B111" s="62">
        <v>14</v>
      </c>
      <c r="C111" s="1" t="s">
        <v>397</v>
      </c>
      <c r="D111" s="29" t="s">
        <v>30</v>
      </c>
      <c r="E111" s="29">
        <v>99</v>
      </c>
      <c r="F111" s="27"/>
      <c r="G111" s="27"/>
      <c r="H111" s="27"/>
      <c r="I111" s="27"/>
      <c r="J111" s="27"/>
      <c r="K111" s="32">
        <f t="shared" si="37"/>
        <v>99</v>
      </c>
      <c r="L111" s="32" t="s">
        <v>719</v>
      </c>
      <c r="M111" s="32"/>
      <c r="N111" s="33">
        <f t="shared" si="38"/>
        <v>99.010499999999993</v>
      </c>
      <c r="O111" s="32">
        <f t="shared" si="39"/>
        <v>1</v>
      </c>
      <c r="P111" s="32" t="str">
        <f t="shared" ca="1" si="40"/>
        <v>Y</v>
      </c>
      <c r="Q111" s="34" t="s">
        <v>230</v>
      </c>
      <c r="R111" s="35">
        <f t="shared" si="41"/>
        <v>0</v>
      </c>
      <c r="S111" s="36">
        <f t="shared" si="42"/>
        <v>99.09899999999999</v>
      </c>
      <c r="T111" s="36">
        <f t="shared" si="43"/>
        <v>99.099000000000004</v>
      </c>
      <c r="U111" s="35">
        <f t="shared" si="44"/>
        <v>0</v>
      </c>
      <c r="V111" s="35">
        <f t="shared" si="45"/>
        <v>99.099000000000004</v>
      </c>
      <c r="W111" s="29">
        <v>99</v>
      </c>
      <c r="X111" s="27"/>
      <c r="Y111" s="27"/>
      <c r="Z111" s="27"/>
      <c r="AA111" s="27"/>
      <c r="AB111" s="27"/>
      <c r="AH111" s="26"/>
      <c r="AI111" s="26"/>
      <c r="AK111" s="26"/>
      <c r="AL111" s="40"/>
      <c r="AM111" s="40"/>
      <c r="AN111" s="40"/>
      <c r="AO111" s="59"/>
      <c r="AP111" s="59"/>
      <c r="AQ111" s="59"/>
      <c r="AR111" s="30"/>
      <c r="AS111" s="26"/>
      <c r="AT111" s="1"/>
    </row>
    <row r="112" spans="1:46" ht="15" x14ac:dyDescent="0.25">
      <c r="A112" s="62">
        <v>15</v>
      </c>
      <c r="B112" s="62">
        <v>15</v>
      </c>
      <c r="C112" s="1" t="s">
        <v>398</v>
      </c>
      <c r="D112" s="29" t="s">
        <v>65</v>
      </c>
      <c r="E112" s="29">
        <v>98</v>
      </c>
      <c r="F112" s="27"/>
      <c r="G112" s="27"/>
      <c r="H112" s="27"/>
      <c r="I112" s="27"/>
      <c r="J112" s="27"/>
      <c r="K112" s="32">
        <f t="shared" si="37"/>
        <v>98</v>
      </c>
      <c r="L112" s="32" t="s">
        <v>719</v>
      </c>
      <c r="M112" s="32"/>
      <c r="N112" s="33">
        <f t="shared" si="38"/>
        <v>98.010599999999997</v>
      </c>
      <c r="O112" s="32">
        <f t="shared" si="39"/>
        <v>1</v>
      </c>
      <c r="P112" s="32" t="str">
        <f t="shared" ca="1" si="40"/>
        <v>Y</v>
      </c>
      <c r="Q112" s="34" t="s">
        <v>230</v>
      </c>
      <c r="R112" s="35">
        <f t="shared" si="41"/>
        <v>0</v>
      </c>
      <c r="S112" s="36">
        <f t="shared" si="42"/>
        <v>98.097999999999985</v>
      </c>
      <c r="T112" s="36">
        <f t="shared" si="43"/>
        <v>98.097999999999999</v>
      </c>
      <c r="U112" s="35">
        <f t="shared" si="44"/>
        <v>0</v>
      </c>
      <c r="V112" s="35">
        <f t="shared" si="45"/>
        <v>98.097999999999999</v>
      </c>
      <c r="W112" s="29">
        <v>98</v>
      </c>
      <c r="X112" s="27"/>
      <c r="Y112" s="27"/>
      <c r="Z112" s="27"/>
      <c r="AA112" s="27"/>
      <c r="AB112" s="27"/>
      <c r="AH112" s="26"/>
      <c r="AI112" s="26"/>
      <c r="AK112" s="26"/>
      <c r="AL112" s="40"/>
      <c r="AM112" s="40"/>
      <c r="AN112" s="40"/>
      <c r="AO112" s="59"/>
      <c r="AP112" s="59"/>
      <c r="AQ112" s="59"/>
      <c r="AR112" s="30"/>
      <c r="AS112" s="26"/>
      <c r="AT112" s="1"/>
    </row>
    <row r="113" spans="1:46" ht="15" x14ac:dyDescent="0.25">
      <c r="A113" s="62">
        <v>16</v>
      </c>
      <c r="B113" s="62">
        <v>16</v>
      </c>
      <c r="C113" s="1" t="s">
        <v>400</v>
      </c>
      <c r="D113" s="29" t="s">
        <v>74</v>
      </c>
      <c r="E113" s="29">
        <v>96</v>
      </c>
      <c r="F113" s="27"/>
      <c r="G113" s="27"/>
      <c r="H113" s="27"/>
      <c r="I113" s="27"/>
      <c r="J113" s="27"/>
      <c r="K113" s="32">
        <f t="shared" si="37"/>
        <v>96</v>
      </c>
      <c r="L113" s="32" t="s">
        <v>719</v>
      </c>
      <c r="M113" s="32"/>
      <c r="N113" s="33">
        <f t="shared" si="38"/>
        <v>96.0107</v>
      </c>
      <c r="O113" s="32">
        <f t="shared" si="39"/>
        <v>1</v>
      </c>
      <c r="P113" s="32" t="str">
        <f t="shared" ca="1" si="40"/>
        <v>Y</v>
      </c>
      <c r="Q113" s="34" t="s">
        <v>230</v>
      </c>
      <c r="R113" s="35">
        <f t="shared" si="41"/>
        <v>0</v>
      </c>
      <c r="S113" s="36">
        <f t="shared" si="42"/>
        <v>96.095999999999989</v>
      </c>
      <c r="T113" s="36">
        <f t="shared" si="43"/>
        <v>96.096000000000004</v>
      </c>
      <c r="U113" s="35">
        <f t="shared" si="44"/>
        <v>0</v>
      </c>
      <c r="V113" s="35">
        <f t="shared" si="45"/>
        <v>96.096000000000004</v>
      </c>
      <c r="W113" s="29">
        <v>96</v>
      </c>
      <c r="X113" s="27"/>
      <c r="Y113" s="27"/>
      <c r="Z113" s="27"/>
      <c r="AA113" s="27"/>
      <c r="AB113" s="27"/>
      <c r="AH113" s="26"/>
      <c r="AI113" s="26"/>
      <c r="AK113" s="26"/>
      <c r="AL113" s="40"/>
      <c r="AM113" s="40"/>
      <c r="AN113" s="40"/>
      <c r="AO113" s="59"/>
      <c r="AP113" s="59"/>
      <c r="AQ113" s="59"/>
      <c r="AR113" s="30"/>
      <c r="AS113" s="26"/>
      <c r="AT113" s="1"/>
    </row>
    <row r="114" spans="1:46" ht="15" x14ac:dyDescent="0.25">
      <c r="A114" s="62">
        <v>17</v>
      </c>
      <c r="B114" s="62">
        <v>17</v>
      </c>
      <c r="C114" s="1" t="s">
        <v>410</v>
      </c>
      <c r="D114" s="29" t="s">
        <v>25</v>
      </c>
      <c r="E114" s="29">
        <v>90</v>
      </c>
      <c r="F114" s="27"/>
      <c r="G114" s="27"/>
      <c r="H114" s="27"/>
      <c r="I114" s="27"/>
      <c r="J114" s="27"/>
      <c r="K114" s="32">
        <f t="shared" si="37"/>
        <v>90</v>
      </c>
      <c r="L114" s="32" t="s">
        <v>719</v>
      </c>
      <c r="M114" s="32"/>
      <c r="N114" s="33">
        <f t="shared" si="38"/>
        <v>90.010800000000003</v>
      </c>
      <c r="O114" s="32">
        <f t="shared" si="39"/>
        <v>1</v>
      </c>
      <c r="P114" s="32" t="str">
        <f t="shared" ca="1" si="40"/>
        <v>Y</v>
      </c>
      <c r="Q114" s="34" t="s">
        <v>230</v>
      </c>
      <c r="R114" s="35">
        <f t="shared" si="41"/>
        <v>0</v>
      </c>
      <c r="S114" s="36">
        <f t="shared" si="42"/>
        <v>90.089999999999989</v>
      </c>
      <c r="T114" s="36">
        <f t="shared" si="43"/>
        <v>90.09</v>
      </c>
      <c r="U114" s="35">
        <f t="shared" si="44"/>
        <v>0</v>
      </c>
      <c r="V114" s="35">
        <f t="shared" si="45"/>
        <v>90.09</v>
      </c>
      <c r="W114" s="29">
        <v>90</v>
      </c>
      <c r="X114" s="27"/>
      <c r="Y114" s="27"/>
      <c r="Z114" s="27"/>
      <c r="AA114" s="27"/>
      <c r="AB114" s="27"/>
      <c r="AH114" s="26"/>
      <c r="AI114" s="26"/>
      <c r="AK114" s="26"/>
      <c r="AL114" s="40"/>
      <c r="AM114" s="40"/>
      <c r="AN114" s="40"/>
      <c r="AO114" s="59"/>
      <c r="AP114" s="59"/>
      <c r="AQ114" s="59"/>
      <c r="AR114" s="30"/>
      <c r="AS114" s="26"/>
      <c r="AT114" s="1"/>
    </row>
    <row r="115" spans="1:46" ht="15" x14ac:dyDescent="0.25">
      <c r="A115" s="62">
        <v>18</v>
      </c>
      <c r="B115" s="62">
        <v>18</v>
      </c>
      <c r="C115" s="1" t="s">
        <v>419</v>
      </c>
      <c r="D115" s="29" t="s">
        <v>50</v>
      </c>
      <c r="E115" s="29">
        <v>84</v>
      </c>
      <c r="F115" s="27"/>
      <c r="G115" s="27"/>
      <c r="H115" s="27"/>
      <c r="I115" s="27"/>
      <c r="J115" s="27"/>
      <c r="K115" s="32">
        <f t="shared" si="37"/>
        <v>84</v>
      </c>
      <c r="L115" s="32" t="s">
        <v>719</v>
      </c>
      <c r="M115" s="32"/>
      <c r="N115" s="33">
        <f t="shared" si="38"/>
        <v>84.010900000000007</v>
      </c>
      <c r="O115" s="32">
        <f t="shared" si="39"/>
        <v>1</v>
      </c>
      <c r="P115" s="32" t="str">
        <f t="shared" ca="1" si="40"/>
        <v>Y</v>
      </c>
      <c r="Q115" s="34" t="s">
        <v>230</v>
      </c>
      <c r="R115" s="35">
        <f t="shared" si="41"/>
        <v>0</v>
      </c>
      <c r="S115" s="36">
        <f t="shared" si="42"/>
        <v>84.083999999999989</v>
      </c>
      <c r="T115" s="36">
        <f t="shared" si="43"/>
        <v>84.084000000000003</v>
      </c>
      <c r="U115" s="35">
        <f t="shared" si="44"/>
        <v>0</v>
      </c>
      <c r="V115" s="35">
        <f t="shared" si="45"/>
        <v>84.084000000000003</v>
      </c>
      <c r="W115" s="29">
        <v>84</v>
      </c>
      <c r="X115" s="27"/>
      <c r="Y115" s="27"/>
      <c r="Z115" s="27"/>
      <c r="AA115" s="27"/>
      <c r="AB115" s="27"/>
      <c r="AH115" s="26"/>
      <c r="AI115" s="26"/>
      <c r="AK115" s="26"/>
      <c r="AL115" s="40"/>
      <c r="AM115" s="40"/>
      <c r="AN115" s="40"/>
      <c r="AO115" s="59"/>
      <c r="AP115" s="59"/>
      <c r="AQ115" s="59"/>
      <c r="AR115" s="30"/>
      <c r="AS115" s="26"/>
      <c r="AT115" s="1"/>
    </row>
    <row r="116" spans="1:46" ht="15" x14ac:dyDescent="0.25">
      <c r="A116" s="62">
        <v>19</v>
      </c>
      <c r="B116" s="62">
        <v>19</v>
      </c>
      <c r="C116" s="1" t="s">
        <v>432</v>
      </c>
      <c r="D116" s="29" t="s">
        <v>74</v>
      </c>
      <c r="E116" s="29">
        <v>80</v>
      </c>
      <c r="F116" s="27"/>
      <c r="G116" s="27"/>
      <c r="H116" s="27"/>
      <c r="I116" s="27"/>
      <c r="J116" s="27"/>
      <c r="K116" s="32">
        <f t="shared" si="37"/>
        <v>80</v>
      </c>
      <c r="L116" s="32" t="s">
        <v>719</v>
      </c>
      <c r="M116" s="32"/>
      <c r="N116" s="33">
        <f t="shared" si="38"/>
        <v>80.010999999999996</v>
      </c>
      <c r="O116" s="32">
        <f t="shared" si="39"/>
        <v>1</v>
      </c>
      <c r="P116" s="32" t="str">
        <f t="shared" ca="1" si="40"/>
        <v>Y</v>
      </c>
      <c r="Q116" s="34" t="s">
        <v>230</v>
      </c>
      <c r="R116" s="35">
        <f t="shared" si="41"/>
        <v>0</v>
      </c>
      <c r="S116" s="36">
        <f t="shared" si="42"/>
        <v>80.079999999999984</v>
      </c>
      <c r="T116" s="36">
        <f t="shared" si="43"/>
        <v>80.08</v>
      </c>
      <c r="U116" s="35">
        <f t="shared" si="44"/>
        <v>0</v>
      </c>
      <c r="V116" s="35">
        <f t="shared" si="45"/>
        <v>80.08</v>
      </c>
      <c r="W116" s="29">
        <v>80</v>
      </c>
      <c r="X116" s="27"/>
      <c r="Y116" s="27"/>
      <c r="Z116" s="27"/>
      <c r="AA116" s="27"/>
      <c r="AB116" s="27"/>
      <c r="AH116" s="26"/>
      <c r="AI116" s="26"/>
      <c r="AK116" s="26"/>
      <c r="AL116" s="40"/>
      <c r="AM116" s="40"/>
      <c r="AN116" s="40"/>
      <c r="AO116" s="59"/>
      <c r="AP116" s="59"/>
      <c r="AQ116" s="59"/>
      <c r="AR116" s="30"/>
      <c r="AS116" s="26"/>
      <c r="AT116" s="1"/>
    </row>
    <row r="117" spans="1:46" ht="15" x14ac:dyDescent="0.25">
      <c r="A117" s="62">
        <v>20</v>
      </c>
      <c r="B117" s="62">
        <v>20</v>
      </c>
      <c r="C117" s="1" t="s">
        <v>437</v>
      </c>
      <c r="D117" s="29" t="s">
        <v>167</v>
      </c>
      <c r="E117" s="29">
        <v>76</v>
      </c>
      <c r="F117" s="27"/>
      <c r="G117" s="27"/>
      <c r="H117" s="27"/>
      <c r="I117" s="27"/>
      <c r="J117" s="27"/>
      <c r="K117" s="32">
        <f t="shared" si="37"/>
        <v>76</v>
      </c>
      <c r="L117" s="32" t="s">
        <v>719</v>
      </c>
      <c r="M117" s="32"/>
      <c r="N117" s="33">
        <f t="shared" si="38"/>
        <v>76.011099999999999</v>
      </c>
      <c r="O117" s="32">
        <f t="shared" si="39"/>
        <v>1</v>
      </c>
      <c r="P117" s="32" t="str">
        <f t="shared" ca="1" si="40"/>
        <v>Y</v>
      </c>
      <c r="Q117" s="34" t="s">
        <v>230</v>
      </c>
      <c r="R117" s="35">
        <f t="shared" si="41"/>
        <v>0</v>
      </c>
      <c r="S117" s="36">
        <f t="shared" si="42"/>
        <v>76.075999999999993</v>
      </c>
      <c r="T117" s="36">
        <f t="shared" si="43"/>
        <v>76.075999999999993</v>
      </c>
      <c r="U117" s="35">
        <f t="shared" si="44"/>
        <v>0</v>
      </c>
      <c r="V117" s="35">
        <f t="shared" si="45"/>
        <v>76.075999999999993</v>
      </c>
      <c r="W117" s="29">
        <v>76</v>
      </c>
      <c r="X117" s="27"/>
      <c r="Y117" s="27"/>
      <c r="Z117" s="27"/>
      <c r="AA117" s="27"/>
      <c r="AB117" s="27"/>
      <c r="AH117" s="26"/>
      <c r="AI117" s="26"/>
      <c r="AK117" s="26"/>
      <c r="AL117" s="40"/>
      <c r="AM117" s="40"/>
      <c r="AN117" s="40"/>
      <c r="AO117" s="59"/>
      <c r="AP117" s="59"/>
      <c r="AQ117" s="59"/>
      <c r="AR117" s="30"/>
      <c r="AS117" s="26"/>
      <c r="AT117" s="1"/>
    </row>
    <row r="118" spans="1:46" ht="15" x14ac:dyDescent="0.25">
      <c r="A118" s="62">
        <v>21</v>
      </c>
      <c r="B118" s="62">
        <v>21</v>
      </c>
      <c r="C118" s="1" t="s">
        <v>438</v>
      </c>
      <c r="D118" s="29" t="s">
        <v>74</v>
      </c>
      <c r="E118" s="29">
        <v>75</v>
      </c>
      <c r="F118" s="27"/>
      <c r="G118" s="27"/>
      <c r="H118" s="27"/>
      <c r="I118" s="27"/>
      <c r="J118" s="27"/>
      <c r="K118" s="32">
        <f t="shared" si="37"/>
        <v>75</v>
      </c>
      <c r="L118" s="32" t="s">
        <v>719</v>
      </c>
      <c r="M118" s="32"/>
      <c r="N118" s="33">
        <f t="shared" si="38"/>
        <v>75.011200000000002</v>
      </c>
      <c r="O118" s="32">
        <f t="shared" si="39"/>
        <v>1</v>
      </c>
      <c r="P118" s="32" t="str">
        <f t="shared" ca="1" si="40"/>
        <v>Y</v>
      </c>
      <c r="Q118" s="34" t="s">
        <v>230</v>
      </c>
      <c r="R118" s="35">
        <f t="shared" si="41"/>
        <v>0</v>
      </c>
      <c r="S118" s="36">
        <f t="shared" si="42"/>
        <v>75.074999999999989</v>
      </c>
      <c r="T118" s="36">
        <f t="shared" si="43"/>
        <v>75.075000000000003</v>
      </c>
      <c r="U118" s="35">
        <f t="shared" si="44"/>
        <v>0</v>
      </c>
      <c r="V118" s="35">
        <f t="shared" si="45"/>
        <v>75.075000000000003</v>
      </c>
      <c r="W118" s="29">
        <v>75</v>
      </c>
      <c r="X118" s="27"/>
      <c r="Y118" s="27"/>
      <c r="Z118" s="27"/>
      <c r="AA118" s="27"/>
      <c r="AB118" s="27"/>
      <c r="AH118" s="26"/>
      <c r="AI118" s="26"/>
      <c r="AK118" s="26"/>
      <c r="AL118" s="40"/>
      <c r="AM118" s="40"/>
      <c r="AN118" s="40"/>
      <c r="AO118" s="59"/>
      <c r="AP118" s="59"/>
      <c r="AQ118" s="59"/>
      <c r="AR118" s="30"/>
      <c r="AS118" s="26"/>
      <c r="AT118" s="1"/>
    </row>
    <row r="119" spans="1:46" ht="15" x14ac:dyDescent="0.25">
      <c r="A119" s="62">
        <v>22</v>
      </c>
      <c r="B119" s="62">
        <v>22</v>
      </c>
      <c r="C119" s="1" t="s">
        <v>455</v>
      </c>
      <c r="D119" s="29" t="s">
        <v>30</v>
      </c>
      <c r="E119" s="29">
        <v>61</v>
      </c>
      <c r="F119" s="27"/>
      <c r="G119" s="27"/>
      <c r="H119" s="27"/>
      <c r="I119" s="27"/>
      <c r="J119" s="27"/>
      <c r="K119" s="32">
        <f t="shared" si="37"/>
        <v>61</v>
      </c>
      <c r="L119" s="32" t="s">
        <v>719</v>
      </c>
      <c r="M119" s="32"/>
      <c r="N119" s="33">
        <f t="shared" si="38"/>
        <v>61.011299999999999</v>
      </c>
      <c r="O119" s="32">
        <f t="shared" si="39"/>
        <v>1</v>
      </c>
      <c r="P119" s="32" t="str">
        <f t="shared" ca="1" si="40"/>
        <v>Y</v>
      </c>
      <c r="Q119" s="34" t="s">
        <v>230</v>
      </c>
      <c r="R119" s="35">
        <f t="shared" si="41"/>
        <v>0</v>
      </c>
      <c r="S119" s="36">
        <f t="shared" si="42"/>
        <v>61.060999999999993</v>
      </c>
      <c r="T119" s="36">
        <f t="shared" si="43"/>
        <v>61.061</v>
      </c>
      <c r="U119" s="35">
        <f t="shared" si="44"/>
        <v>0</v>
      </c>
      <c r="V119" s="35">
        <f t="shared" si="45"/>
        <v>61.061</v>
      </c>
      <c r="W119" s="29">
        <v>61</v>
      </c>
      <c r="X119" s="27"/>
      <c r="Y119" s="27"/>
      <c r="Z119" s="27"/>
      <c r="AA119" s="27"/>
      <c r="AB119" s="27"/>
      <c r="AH119" s="26"/>
      <c r="AI119" s="26"/>
      <c r="AK119" s="26"/>
      <c r="AL119" s="40"/>
      <c r="AM119" s="40"/>
      <c r="AN119" s="40"/>
      <c r="AO119" s="59"/>
      <c r="AP119" s="59"/>
      <c r="AQ119" s="59"/>
      <c r="AR119" s="30"/>
      <c r="AS119" s="26"/>
      <c r="AT119" s="1"/>
    </row>
    <row r="120" spans="1:46" ht="15" x14ac:dyDescent="0.25">
      <c r="A120" s="62">
        <v>23</v>
      </c>
      <c r="B120" s="62">
        <v>23</v>
      </c>
      <c r="C120" s="1" t="s">
        <v>461</v>
      </c>
      <c r="D120" s="29" t="s">
        <v>44</v>
      </c>
      <c r="E120" s="29">
        <v>56</v>
      </c>
      <c r="F120" s="27"/>
      <c r="G120" s="27"/>
      <c r="H120" s="27"/>
      <c r="I120" s="27"/>
      <c r="J120" s="27"/>
      <c r="K120" s="32">
        <f t="shared" si="37"/>
        <v>56</v>
      </c>
      <c r="L120" s="32" t="s">
        <v>719</v>
      </c>
      <c r="M120" s="32"/>
      <c r="N120" s="33">
        <f t="shared" si="38"/>
        <v>56.011400000000002</v>
      </c>
      <c r="O120" s="32">
        <f t="shared" si="39"/>
        <v>1</v>
      </c>
      <c r="P120" s="32" t="str">
        <f t="shared" ca="1" si="40"/>
        <v>Y</v>
      </c>
      <c r="Q120" s="34" t="s">
        <v>230</v>
      </c>
      <c r="R120" s="35">
        <f t="shared" si="41"/>
        <v>0</v>
      </c>
      <c r="S120" s="36">
        <f t="shared" si="42"/>
        <v>56.055999999999997</v>
      </c>
      <c r="T120" s="36">
        <f t="shared" si="43"/>
        <v>56.055999999999997</v>
      </c>
      <c r="U120" s="35">
        <f t="shared" si="44"/>
        <v>0</v>
      </c>
      <c r="V120" s="35">
        <f t="shared" si="45"/>
        <v>56.055999999999997</v>
      </c>
      <c r="W120" s="29">
        <v>56</v>
      </c>
      <c r="X120" s="27"/>
      <c r="Y120" s="27"/>
      <c r="Z120" s="27"/>
      <c r="AA120" s="27"/>
      <c r="AB120" s="27"/>
      <c r="AH120" s="26"/>
      <c r="AI120" s="26"/>
      <c r="AK120" s="26"/>
      <c r="AL120" s="40"/>
      <c r="AM120" s="40"/>
      <c r="AN120" s="40"/>
      <c r="AO120" s="59"/>
      <c r="AP120" s="59"/>
      <c r="AQ120" s="59"/>
      <c r="AR120" s="30"/>
      <c r="AS120" s="26"/>
      <c r="AT120" s="1"/>
    </row>
    <row r="121" spans="1:46" ht="5.0999999999999996" customHeight="1" x14ac:dyDescent="0.2">
      <c r="A121" s="27"/>
      <c r="B121" s="27"/>
      <c r="D121" s="54"/>
      <c r="E121" s="54"/>
      <c r="F121" s="54"/>
      <c r="G121" s="54"/>
      <c r="H121" s="54"/>
      <c r="I121" s="54"/>
      <c r="J121" s="54"/>
      <c r="K121" s="32"/>
      <c r="L121" s="27"/>
      <c r="M121" s="27"/>
      <c r="N121" s="42"/>
      <c r="O121" s="27"/>
      <c r="P121" s="27"/>
      <c r="R121" s="60"/>
      <c r="S121" s="60"/>
      <c r="T121" s="60"/>
      <c r="U121" s="60"/>
      <c r="V121" s="35"/>
      <c r="W121" s="54"/>
      <c r="X121" s="54"/>
      <c r="Y121" s="54"/>
      <c r="Z121" s="54"/>
      <c r="AA121" s="54"/>
      <c r="AB121" s="54"/>
      <c r="AH121" s="26"/>
      <c r="AI121" s="26"/>
      <c r="AK121" s="26"/>
      <c r="AL121" s="40"/>
      <c r="AM121" s="40"/>
      <c r="AN121" s="40"/>
      <c r="AO121" s="40"/>
      <c r="AP121" s="40"/>
      <c r="AQ121" s="40"/>
      <c r="AR121" s="30"/>
      <c r="AS121" s="26"/>
      <c r="AT121" s="1"/>
    </row>
    <row r="122" spans="1:46" x14ac:dyDescent="0.2">
      <c r="D122" s="27"/>
      <c r="E122" s="27"/>
      <c r="F122" s="27"/>
      <c r="G122" s="27"/>
      <c r="H122" s="27"/>
      <c r="I122" s="27"/>
      <c r="J122" s="27"/>
      <c r="K122" s="32"/>
      <c r="L122" s="27"/>
      <c r="M122" s="27"/>
      <c r="N122" s="42"/>
      <c r="O122" s="27"/>
      <c r="P122" s="27"/>
      <c r="R122" s="63"/>
      <c r="S122" s="63"/>
      <c r="T122" s="63"/>
      <c r="U122" s="63"/>
      <c r="V122" s="35"/>
      <c r="W122" s="27"/>
      <c r="X122" s="27"/>
      <c r="Y122" s="27"/>
      <c r="Z122" s="27"/>
      <c r="AA122" s="27"/>
      <c r="AB122" s="27"/>
      <c r="AH122" s="26"/>
      <c r="AI122" s="26"/>
      <c r="AK122" s="26"/>
      <c r="AL122" s="40"/>
      <c r="AM122" s="40"/>
      <c r="AN122" s="40"/>
      <c r="AO122" s="40"/>
      <c r="AP122" s="40"/>
      <c r="AQ122" s="40"/>
      <c r="AR122" s="30"/>
      <c r="AS122" s="26"/>
      <c r="AT122" s="1"/>
    </row>
    <row r="123" spans="1:46" ht="15" x14ac:dyDescent="0.25">
      <c r="A123" s="61"/>
      <c r="B123" s="61"/>
      <c r="C123" s="26" t="s">
        <v>142</v>
      </c>
      <c r="D123" s="27"/>
      <c r="E123" s="27"/>
      <c r="F123" s="27"/>
      <c r="G123" s="27"/>
      <c r="H123" s="27"/>
      <c r="I123" s="27"/>
      <c r="J123" s="27"/>
      <c r="K123" s="32"/>
      <c r="L123" s="27"/>
      <c r="M123" s="27"/>
      <c r="N123" s="42"/>
      <c r="O123" s="27"/>
      <c r="P123" s="27"/>
      <c r="Q123" s="54" t="str">
        <f>C123</f>
        <v>F55</v>
      </c>
      <c r="R123" s="60"/>
      <c r="S123" s="60"/>
      <c r="T123" s="60"/>
      <c r="U123" s="60"/>
      <c r="V123" s="35"/>
      <c r="W123" s="27"/>
      <c r="X123" s="54"/>
      <c r="Y123" s="54"/>
      <c r="Z123" s="54"/>
      <c r="AA123" s="54"/>
      <c r="AB123" s="54"/>
      <c r="AH123" s="26"/>
      <c r="AI123" s="26"/>
      <c r="AK123" s="26"/>
      <c r="AL123" s="40"/>
      <c r="AM123" s="40"/>
      <c r="AN123" s="40"/>
      <c r="AO123" s="38">
        <v>744</v>
      </c>
      <c r="AP123" s="38">
        <v>706</v>
      </c>
      <c r="AQ123" s="38">
        <v>628</v>
      </c>
      <c r="AR123" s="30"/>
      <c r="AS123" s="26"/>
      <c r="AT123" s="1"/>
    </row>
    <row r="124" spans="1:46" ht="15" x14ac:dyDescent="0.25">
      <c r="A124" s="62">
        <v>1</v>
      </c>
      <c r="B124" s="62">
        <v>1</v>
      </c>
      <c r="C124" s="1" t="s">
        <v>141</v>
      </c>
      <c r="D124" s="29" t="s">
        <v>30</v>
      </c>
      <c r="E124" s="29">
        <v>193</v>
      </c>
      <c r="F124" s="27"/>
      <c r="G124" s="27"/>
      <c r="H124" s="27"/>
      <c r="I124" s="27"/>
      <c r="J124" s="27"/>
      <c r="K124" s="32">
        <f t="shared" ref="K124:K141" si="46">IFERROR(LARGE(E124:J124,1),0)+IF($D$5&gt;=2,IFERROR(LARGE(E124:J124,2),0),0)+IF($D$5&gt;=3,IFERROR(LARGE(E124:J124,3),0),0)+IF($D$5&gt;=4,IFERROR(LARGE(E124:J124,4),0),0)+IF($D$5&gt;=5,IFERROR(LARGE(E124:J124,5),0),0)+IF($D$5&gt;=6,IFERROR(LARGE(E124:J124,6),0),0)</f>
        <v>193</v>
      </c>
      <c r="L124" s="32" t="s">
        <v>719</v>
      </c>
      <c r="M124" s="32" t="s">
        <v>556</v>
      </c>
      <c r="N124" s="33">
        <f t="shared" ref="N124:N141" si="47">K124+(ROW(K124)-ROW(K$6))/10000</f>
        <v>193.01179999999999</v>
      </c>
      <c r="O124" s="32">
        <f t="shared" ref="O124:O141" si="48">COUNT(E124:J124)</f>
        <v>1</v>
      </c>
      <c r="P124" s="32" t="str">
        <f t="shared" ref="P124:P141" ca="1" si="49">IF(AND(O124=1,OFFSET(D124,0,P$3)&gt;0),"Y",0)</f>
        <v>Y</v>
      </c>
      <c r="Q124" s="34" t="s">
        <v>142</v>
      </c>
      <c r="R124" s="35">
        <f t="shared" ref="R124:R141" si="50">1-(Q124=Q123)</f>
        <v>0</v>
      </c>
      <c r="S124" s="36">
        <f t="shared" ref="S124:S141" si="51">IFERROR(LARGE(E124:J124,1),0)*1.001+IF($D$5&gt;=2,IFERROR(LARGE(E124:J124,2),0),0)*1.0001+IF($D$5&gt;=3,IFERROR(LARGE(E124:J124,3),0),0)*1.00001+IF($D$5&gt;=4,IFERROR(LARGE(E124:J124,4),0),0)*1.000001+IF($D$5&gt;=5,IFERROR(LARGE(E124:J124,5),0),0)*1.0000001+IF($D$5&gt;=6,IFERROR(LARGE(E124:J124,6),0),0)*1.00000001</f>
        <v>193.19299999999998</v>
      </c>
      <c r="T124" s="36">
        <f t="shared" ref="T124:T141" si="52">K124+W124/1000+IF($D$5&gt;=2,X124/10000,0)+IF($D$5&gt;=3,Y124/100000,0)+IF($D$5&gt;=4,Z124/1000000,0)+IF($D$5&gt;=5,AA124/10000000,0)+IF($D$5&gt;=6,AB124/100000000,0)</f>
        <v>193.19300000000001</v>
      </c>
      <c r="U124" s="35">
        <f t="shared" ref="U124:U141" si="53">1-(S124=T124)</f>
        <v>0</v>
      </c>
      <c r="V124" s="35">
        <f t="shared" ref="V124:V141" si="54">K124+W124/1000+X124/10000+Y124/100000+Z124/1000000+AA124/10000000+AB124/100000000</f>
        <v>193.19300000000001</v>
      </c>
      <c r="W124" s="29">
        <v>193</v>
      </c>
      <c r="X124" s="27"/>
      <c r="Y124" s="27"/>
      <c r="Z124" s="27"/>
      <c r="AA124" s="27"/>
      <c r="AB124" s="27"/>
      <c r="AH124" s="26"/>
      <c r="AI124" s="26"/>
      <c r="AK124" s="26"/>
      <c r="AL124" s="40"/>
      <c r="AM124" s="40"/>
      <c r="AN124" s="40"/>
      <c r="AO124" s="59"/>
      <c r="AP124" s="59"/>
      <c r="AQ124" s="59"/>
      <c r="AR124" s="30"/>
      <c r="AS124" s="26"/>
      <c r="AT124" s="1"/>
    </row>
    <row r="125" spans="1:46" ht="15" x14ac:dyDescent="0.25">
      <c r="A125" s="62">
        <v>2</v>
      </c>
      <c r="B125" s="62">
        <v>2</v>
      </c>
      <c r="C125" s="1" t="s">
        <v>211</v>
      </c>
      <c r="D125" s="29" t="s">
        <v>74</v>
      </c>
      <c r="E125" s="29">
        <v>176</v>
      </c>
      <c r="F125" s="27"/>
      <c r="G125" s="27"/>
      <c r="H125" s="27"/>
      <c r="I125" s="27"/>
      <c r="J125" s="27"/>
      <c r="K125" s="32">
        <f t="shared" si="46"/>
        <v>176</v>
      </c>
      <c r="L125" s="32" t="s">
        <v>719</v>
      </c>
      <c r="M125" s="32" t="s">
        <v>557</v>
      </c>
      <c r="N125" s="33">
        <f t="shared" si="47"/>
        <v>176.0119</v>
      </c>
      <c r="O125" s="32">
        <f t="shared" si="48"/>
        <v>1</v>
      </c>
      <c r="P125" s="32" t="str">
        <f t="shared" ca="1" si="49"/>
        <v>Y</v>
      </c>
      <c r="Q125" s="34" t="s">
        <v>142</v>
      </c>
      <c r="R125" s="35">
        <f t="shared" si="50"/>
        <v>0</v>
      </c>
      <c r="S125" s="36">
        <f t="shared" si="51"/>
        <v>176.17599999999999</v>
      </c>
      <c r="T125" s="36">
        <f t="shared" si="52"/>
        <v>176.17599999999999</v>
      </c>
      <c r="U125" s="35">
        <f t="shared" si="53"/>
        <v>0</v>
      </c>
      <c r="V125" s="35">
        <f t="shared" si="54"/>
        <v>176.17599999999999</v>
      </c>
      <c r="W125" s="29">
        <v>176</v>
      </c>
      <c r="X125" s="27"/>
      <c r="Y125" s="27"/>
      <c r="Z125" s="27"/>
      <c r="AA125" s="27"/>
      <c r="AB125" s="27"/>
      <c r="AH125" s="26"/>
      <c r="AI125" s="26"/>
      <c r="AK125" s="26"/>
      <c r="AL125" s="40"/>
      <c r="AM125" s="40"/>
      <c r="AN125" s="40"/>
      <c r="AO125" s="59"/>
      <c r="AP125" s="59"/>
      <c r="AQ125" s="59"/>
      <c r="AR125" s="30"/>
      <c r="AS125" s="26"/>
      <c r="AT125" s="1"/>
    </row>
    <row r="126" spans="1:46" ht="15" x14ac:dyDescent="0.25">
      <c r="A126" s="62">
        <v>3</v>
      </c>
      <c r="B126" s="62">
        <v>3</v>
      </c>
      <c r="C126" s="1" t="s">
        <v>276</v>
      </c>
      <c r="D126" s="29" t="s">
        <v>25</v>
      </c>
      <c r="E126" s="29">
        <v>155</v>
      </c>
      <c r="F126" s="27"/>
      <c r="G126" s="27"/>
      <c r="H126" s="27"/>
      <c r="I126" s="27"/>
      <c r="J126" s="27"/>
      <c r="K126" s="32">
        <f t="shared" si="46"/>
        <v>155</v>
      </c>
      <c r="L126" s="32" t="s">
        <v>719</v>
      </c>
      <c r="M126" s="32" t="s">
        <v>558</v>
      </c>
      <c r="N126" s="33">
        <f t="shared" si="47"/>
        <v>155.012</v>
      </c>
      <c r="O126" s="32">
        <f t="shared" si="48"/>
        <v>1</v>
      </c>
      <c r="P126" s="32" t="str">
        <f t="shared" ca="1" si="49"/>
        <v>Y</v>
      </c>
      <c r="Q126" s="34" t="s">
        <v>142</v>
      </c>
      <c r="R126" s="35">
        <f t="shared" si="50"/>
        <v>0</v>
      </c>
      <c r="S126" s="36">
        <f t="shared" si="51"/>
        <v>155.15499999999997</v>
      </c>
      <c r="T126" s="36">
        <f t="shared" si="52"/>
        <v>155.155</v>
      </c>
      <c r="U126" s="35">
        <f t="shared" si="53"/>
        <v>0</v>
      </c>
      <c r="V126" s="35">
        <f t="shared" si="54"/>
        <v>155.155</v>
      </c>
      <c r="W126" s="29">
        <v>155</v>
      </c>
      <c r="X126" s="27"/>
      <c r="Y126" s="27"/>
      <c r="Z126" s="27"/>
      <c r="AA126" s="27"/>
      <c r="AB126" s="27"/>
      <c r="AH126" s="26"/>
      <c r="AI126" s="26"/>
      <c r="AK126" s="26"/>
      <c r="AL126" s="40"/>
      <c r="AM126" s="40"/>
      <c r="AN126" s="40"/>
      <c r="AO126" s="59"/>
      <c r="AP126" s="59"/>
      <c r="AQ126" s="59"/>
      <c r="AR126" s="30"/>
      <c r="AS126" s="26"/>
      <c r="AT126" s="1"/>
    </row>
    <row r="127" spans="1:46" ht="15" x14ac:dyDescent="0.25">
      <c r="A127" s="62">
        <v>4</v>
      </c>
      <c r="B127" s="62">
        <v>4</v>
      </c>
      <c r="C127" s="1" t="s">
        <v>278</v>
      </c>
      <c r="D127" s="29" t="s">
        <v>19</v>
      </c>
      <c r="E127" s="29">
        <v>154</v>
      </c>
      <c r="F127" s="27"/>
      <c r="G127" s="27"/>
      <c r="H127" s="27"/>
      <c r="I127" s="27"/>
      <c r="J127" s="27"/>
      <c r="K127" s="32">
        <f t="shared" si="46"/>
        <v>154</v>
      </c>
      <c r="L127" s="32" t="s">
        <v>719</v>
      </c>
      <c r="M127" s="32"/>
      <c r="N127" s="33">
        <f t="shared" si="47"/>
        <v>154.0121</v>
      </c>
      <c r="O127" s="32">
        <f t="shared" si="48"/>
        <v>1</v>
      </c>
      <c r="P127" s="32" t="str">
        <f t="shared" ca="1" si="49"/>
        <v>Y</v>
      </c>
      <c r="Q127" s="34" t="s">
        <v>142</v>
      </c>
      <c r="R127" s="35">
        <f t="shared" si="50"/>
        <v>0</v>
      </c>
      <c r="S127" s="36">
        <f t="shared" si="51"/>
        <v>154.154</v>
      </c>
      <c r="T127" s="36">
        <f t="shared" si="52"/>
        <v>154.154</v>
      </c>
      <c r="U127" s="35">
        <f t="shared" si="53"/>
        <v>0</v>
      </c>
      <c r="V127" s="35">
        <f t="shared" si="54"/>
        <v>154.154</v>
      </c>
      <c r="W127" s="29">
        <v>154</v>
      </c>
      <c r="X127" s="27"/>
      <c r="Y127" s="27"/>
      <c r="Z127" s="27"/>
      <c r="AA127" s="27"/>
      <c r="AB127" s="27"/>
      <c r="AH127" s="26"/>
      <c r="AI127" s="26"/>
      <c r="AK127" s="26"/>
      <c r="AL127" s="40"/>
      <c r="AM127" s="40"/>
      <c r="AN127" s="40"/>
      <c r="AO127" s="59"/>
      <c r="AP127" s="59"/>
      <c r="AQ127" s="59"/>
      <c r="AR127" s="30"/>
      <c r="AS127" s="26"/>
      <c r="AT127" s="1"/>
    </row>
    <row r="128" spans="1:46" ht="15" x14ac:dyDescent="0.25">
      <c r="A128" s="62">
        <v>5</v>
      </c>
      <c r="B128" s="62">
        <v>5</v>
      </c>
      <c r="C128" s="1" t="s">
        <v>303</v>
      </c>
      <c r="D128" s="29" t="s">
        <v>25</v>
      </c>
      <c r="E128" s="29">
        <v>145</v>
      </c>
      <c r="F128" s="27"/>
      <c r="G128" s="27"/>
      <c r="H128" s="27"/>
      <c r="I128" s="27"/>
      <c r="J128" s="27"/>
      <c r="K128" s="32">
        <f t="shared" si="46"/>
        <v>145</v>
      </c>
      <c r="L128" s="32" t="s">
        <v>719</v>
      </c>
      <c r="M128" s="32"/>
      <c r="N128" s="33">
        <f t="shared" si="47"/>
        <v>145.01220000000001</v>
      </c>
      <c r="O128" s="32">
        <f t="shared" si="48"/>
        <v>1</v>
      </c>
      <c r="P128" s="32" t="str">
        <f t="shared" ca="1" si="49"/>
        <v>Y</v>
      </c>
      <c r="Q128" s="34" t="s">
        <v>142</v>
      </c>
      <c r="R128" s="35">
        <f t="shared" si="50"/>
        <v>0</v>
      </c>
      <c r="S128" s="36">
        <f t="shared" si="51"/>
        <v>145.14499999999998</v>
      </c>
      <c r="T128" s="36">
        <f t="shared" si="52"/>
        <v>145.14500000000001</v>
      </c>
      <c r="U128" s="35">
        <f t="shared" si="53"/>
        <v>0</v>
      </c>
      <c r="V128" s="35">
        <f t="shared" si="54"/>
        <v>145.14500000000001</v>
      </c>
      <c r="W128" s="29">
        <v>145</v>
      </c>
      <c r="X128" s="27"/>
      <c r="Y128" s="27"/>
      <c r="Z128" s="27"/>
      <c r="AA128" s="27"/>
      <c r="AB128" s="27"/>
      <c r="AH128" s="26"/>
      <c r="AI128" s="26"/>
      <c r="AK128" s="26"/>
      <c r="AL128" s="40"/>
      <c r="AM128" s="40"/>
      <c r="AN128" s="40"/>
      <c r="AO128" s="59"/>
      <c r="AP128" s="59"/>
      <c r="AQ128" s="59"/>
      <c r="AR128" s="30"/>
      <c r="AS128" s="26"/>
      <c r="AT128" s="1"/>
    </row>
    <row r="129" spans="1:46" ht="15" x14ac:dyDescent="0.25">
      <c r="A129" s="62">
        <v>6</v>
      </c>
      <c r="B129" s="62">
        <v>6</v>
      </c>
      <c r="C129" s="1" t="s">
        <v>320</v>
      </c>
      <c r="D129" s="29" t="s">
        <v>25</v>
      </c>
      <c r="E129" s="29">
        <v>140</v>
      </c>
      <c r="F129" s="27"/>
      <c r="G129" s="27"/>
      <c r="H129" s="27"/>
      <c r="I129" s="27"/>
      <c r="J129" s="27"/>
      <c r="K129" s="32">
        <f t="shared" si="46"/>
        <v>140</v>
      </c>
      <c r="L129" s="32" t="s">
        <v>719</v>
      </c>
      <c r="M129" s="32"/>
      <c r="N129" s="33">
        <f t="shared" si="47"/>
        <v>140.01230000000001</v>
      </c>
      <c r="O129" s="32">
        <f t="shared" si="48"/>
        <v>1</v>
      </c>
      <c r="P129" s="32" t="str">
        <f t="shared" ca="1" si="49"/>
        <v>Y</v>
      </c>
      <c r="Q129" s="34" t="s">
        <v>142</v>
      </c>
      <c r="R129" s="35">
        <f t="shared" si="50"/>
        <v>0</v>
      </c>
      <c r="S129" s="36">
        <f t="shared" si="51"/>
        <v>140.13999999999999</v>
      </c>
      <c r="T129" s="36">
        <f t="shared" si="52"/>
        <v>140.13999999999999</v>
      </c>
      <c r="U129" s="35">
        <f t="shared" si="53"/>
        <v>0</v>
      </c>
      <c r="V129" s="35">
        <f t="shared" si="54"/>
        <v>140.13999999999999</v>
      </c>
      <c r="W129" s="29">
        <v>140</v>
      </c>
      <c r="X129" s="27"/>
      <c r="Y129" s="27"/>
      <c r="Z129" s="27"/>
      <c r="AA129" s="27"/>
      <c r="AB129" s="27"/>
      <c r="AH129" s="26"/>
      <c r="AI129" s="26"/>
      <c r="AK129" s="26"/>
      <c r="AL129" s="40"/>
      <c r="AM129" s="40"/>
      <c r="AN129" s="40"/>
      <c r="AO129" s="59"/>
      <c r="AP129" s="59"/>
      <c r="AQ129" s="59"/>
      <c r="AR129" s="30"/>
      <c r="AS129" s="26"/>
      <c r="AT129" s="1"/>
    </row>
    <row r="130" spans="1:46" ht="15" x14ac:dyDescent="0.25">
      <c r="A130" s="62">
        <v>7</v>
      </c>
      <c r="B130" s="62">
        <v>7</v>
      </c>
      <c r="C130" s="1" t="s">
        <v>350</v>
      </c>
      <c r="D130" s="29" t="s">
        <v>38</v>
      </c>
      <c r="E130" s="29">
        <v>128</v>
      </c>
      <c r="F130" s="27"/>
      <c r="G130" s="27"/>
      <c r="H130" s="27"/>
      <c r="I130" s="27"/>
      <c r="J130" s="27"/>
      <c r="K130" s="32">
        <f t="shared" si="46"/>
        <v>128</v>
      </c>
      <c r="L130" s="32" t="s">
        <v>719</v>
      </c>
      <c r="M130" s="32"/>
      <c r="N130" s="33">
        <f t="shared" si="47"/>
        <v>128.01240000000001</v>
      </c>
      <c r="O130" s="32">
        <f t="shared" si="48"/>
        <v>1</v>
      </c>
      <c r="P130" s="32" t="str">
        <f t="shared" ca="1" si="49"/>
        <v>Y</v>
      </c>
      <c r="Q130" s="34" t="s">
        <v>142</v>
      </c>
      <c r="R130" s="35">
        <f t="shared" si="50"/>
        <v>0</v>
      </c>
      <c r="S130" s="36">
        <f t="shared" si="51"/>
        <v>128.12799999999999</v>
      </c>
      <c r="T130" s="36">
        <f t="shared" si="52"/>
        <v>128.12799999999999</v>
      </c>
      <c r="U130" s="35">
        <f t="shared" si="53"/>
        <v>0</v>
      </c>
      <c r="V130" s="35">
        <f t="shared" si="54"/>
        <v>128.12799999999999</v>
      </c>
      <c r="W130" s="29">
        <v>128</v>
      </c>
      <c r="X130" s="27"/>
      <c r="Y130" s="27"/>
      <c r="Z130" s="27"/>
      <c r="AA130" s="27"/>
      <c r="AB130" s="27"/>
      <c r="AH130" s="26"/>
      <c r="AI130" s="26"/>
      <c r="AK130" s="26"/>
      <c r="AL130" s="40"/>
      <c r="AM130" s="40"/>
      <c r="AN130" s="40"/>
      <c r="AO130" s="59"/>
      <c r="AP130" s="59"/>
      <c r="AQ130" s="59"/>
      <c r="AR130" s="30"/>
      <c r="AS130" s="26"/>
      <c r="AT130" s="1"/>
    </row>
    <row r="131" spans="1:46" ht="15" x14ac:dyDescent="0.25">
      <c r="A131" s="62">
        <v>8</v>
      </c>
      <c r="B131" s="62">
        <v>8</v>
      </c>
      <c r="C131" s="1" t="s">
        <v>360</v>
      </c>
      <c r="D131" s="29" t="s">
        <v>35</v>
      </c>
      <c r="E131" s="29">
        <v>122</v>
      </c>
      <c r="F131" s="27"/>
      <c r="G131" s="27"/>
      <c r="H131" s="27"/>
      <c r="I131" s="27"/>
      <c r="J131" s="27"/>
      <c r="K131" s="32">
        <f t="shared" si="46"/>
        <v>122</v>
      </c>
      <c r="L131" s="32" t="s">
        <v>719</v>
      </c>
      <c r="M131" s="32"/>
      <c r="N131" s="33">
        <f t="shared" si="47"/>
        <v>122.0125</v>
      </c>
      <c r="O131" s="32">
        <f t="shared" si="48"/>
        <v>1</v>
      </c>
      <c r="P131" s="32" t="str">
        <f t="shared" ca="1" si="49"/>
        <v>Y</v>
      </c>
      <c r="Q131" s="34" t="s">
        <v>142</v>
      </c>
      <c r="R131" s="35">
        <f t="shared" si="50"/>
        <v>0</v>
      </c>
      <c r="S131" s="36">
        <f t="shared" si="51"/>
        <v>122.12199999999999</v>
      </c>
      <c r="T131" s="36">
        <f t="shared" si="52"/>
        <v>122.122</v>
      </c>
      <c r="U131" s="35">
        <f t="shared" si="53"/>
        <v>0</v>
      </c>
      <c r="V131" s="35">
        <f t="shared" si="54"/>
        <v>122.122</v>
      </c>
      <c r="W131" s="29">
        <v>122</v>
      </c>
      <c r="X131" s="27"/>
      <c r="Y131" s="27"/>
      <c r="Z131" s="27"/>
      <c r="AA131" s="27"/>
      <c r="AB131" s="27"/>
      <c r="AH131" s="26"/>
      <c r="AI131" s="26"/>
      <c r="AK131" s="26"/>
      <c r="AL131" s="40"/>
      <c r="AM131" s="40"/>
      <c r="AN131" s="40"/>
      <c r="AO131" s="59"/>
      <c r="AP131" s="59"/>
      <c r="AQ131" s="59"/>
      <c r="AR131" s="30"/>
      <c r="AS131" s="26"/>
      <c r="AT131" s="1"/>
    </row>
    <row r="132" spans="1:46" ht="15" x14ac:dyDescent="0.25">
      <c r="A132" s="62">
        <v>9</v>
      </c>
      <c r="B132" s="62">
        <v>9</v>
      </c>
      <c r="C132" s="1" t="s">
        <v>364</v>
      </c>
      <c r="D132" s="29" t="s">
        <v>50</v>
      </c>
      <c r="E132" s="29">
        <v>120</v>
      </c>
      <c r="F132" s="27"/>
      <c r="G132" s="27"/>
      <c r="H132" s="27"/>
      <c r="I132" s="27"/>
      <c r="J132" s="27"/>
      <c r="K132" s="32">
        <f t="shared" si="46"/>
        <v>120</v>
      </c>
      <c r="L132" s="32" t="s">
        <v>719</v>
      </c>
      <c r="M132" s="32"/>
      <c r="N132" s="33">
        <f t="shared" si="47"/>
        <v>120.01260000000001</v>
      </c>
      <c r="O132" s="32">
        <f t="shared" si="48"/>
        <v>1</v>
      </c>
      <c r="P132" s="32" t="str">
        <f t="shared" ca="1" si="49"/>
        <v>Y</v>
      </c>
      <c r="Q132" s="34" t="s">
        <v>142</v>
      </c>
      <c r="R132" s="35">
        <f t="shared" si="50"/>
        <v>0</v>
      </c>
      <c r="S132" s="36">
        <f t="shared" si="51"/>
        <v>120.11999999999999</v>
      </c>
      <c r="T132" s="36">
        <f t="shared" si="52"/>
        <v>120.12</v>
      </c>
      <c r="U132" s="35">
        <f t="shared" si="53"/>
        <v>0</v>
      </c>
      <c r="V132" s="35">
        <f t="shared" si="54"/>
        <v>120.12</v>
      </c>
      <c r="W132" s="29">
        <v>120</v>
      </c>
      <c r="X132" s="27"/>
      <c r="Y132" s="27"/>
      <c r="Z132" s="27"/>
      <c r="AA132" s="27"/>
      <c r="AB132" s="27"/>
      <c r="AH132" s="26"/>
      <c r="AI132" s="26"/>
      <c r="AK132" s="26"/>
      <c r="AL132" s="40"/>
      <c r="AM132" s="40"/>
      <c r="AN132" s="40"/>
      <c r="AO132" s="59"/>
      <c r="AP132" s="59"/>
      <c r="AQ132" s="59"/>
      <c r="AR132" s="30"/>
      <c r="AS132" s="26"/>
      <c r="AT132" s="1"/>
    </row>
    <row r="133" spans="1:46" ht="15" x14ac:dyDescent="0.25">
      <c r="A133" s="62">
        <v>10</v>
      </c>
      <c r="B133" s="62">
        <v>10</v>
      </c>
      <c r="C133" s="1" t="s">
        <v>378</v>
      </c>
      <c r="D133" s="29" t="s">
        <v>158</v>
      </c>
      <c r="E133" s="29">
        <v>112</v>
      </c>
      <c r="F133" s="27"/>
      <c r="G133" s="27"/>
      <c r="H133" s="27"/>
      <c r="I133" s="27"/>
      <c r="J133" s="27"/>
      <c r="K133" s="32">
        <f t="shared" si="46"/>
        <v>112</v>
      </c>
      <c r="L133" s="32" t="s">
        <v>719</v>
      </c>
      <c r="M133" s="32"/>
      <c r="N133" s="33">
        <f t="shared" si="47"/>
        <v>112.0127</v>
      </c>
      <c r="O133" s="32">
        <f t="shared" si="48"/>
        <v>1</v>
      </c>
      <c r="P133" s="32" t="str">
        <f t="shared" ca="1" si="49"/>
        <v>Y</v>
      </c>
      <c r="Q133" s="34" t="s">
        <v>142</v>
      </c>
      <c r="R133" s="35">
        <f t="shared" si="50"/>
        <v>0</v>
      </c>
      <c r="S133" s="36">
        <f t="shared" si="51"/>
        <v>112.11199999999999</v>
      </c>
      <c r="T133" s="36">
        <f t="shared" si="52"/>
        <v>112.11199999999999</v>
      </c>
      <c r="U133" s="35">
        <f t="shared" si="53"/>
        <v>0</v>
      </c>
      <c r="V133" s="35">
        <f t="shared" si="54"/>
        <v>112.11199999999999</v>
      </c>
      <c r="W133" s="29">
        <v>112</v>
      </c>
      <c r="X133" s="27"/>
      <c r="Y133" s="27"/>
      <c r="Z133" s="27"/>
      <c r="AA133" s="27"/>
      <c r="AB133" s="27"/>
      <c r="AH133" s="26"/>
      <c r="AI133" s="26"/>
      <c r="AK133" s="26"/>
      <c r="AL133" s="40"/>
      <c r="AM133" s="40"/>
      <c r="AN133" s="40"/>
      <c r="AO133" s="59"/>
      <c r="AP133" s="59"/>
      <c r="AQ133" s="59"/>
      <c r="AR133" s="30"/>
      <c r="AS133" s="26"/>
      <c r="AT133" s="1"/>
    </row>
    <row r="134" spans="1:46" ht="15" x14ac:dyDescent="0.25">
      <c r="A134" s="62">
        <v>11</v>
      </c>
      <c r="B134" s="62">
        <v>11</v>
      </c>
      <c r="C134" s="1" t="s">
        <v>380</v>
      </c>
      <c r="D134" s="29" t="s">
        <v>58</v>
      </c>
      <c r="E134" s="29">
        <v>110</v>
      </c>
      <c r="F134" s="27"/>
      <c r="G134" s="27"/>
      <c r="H134" s="27"/>
      <c r="I134" s="27"/>
      <c r="J134" s="27"/>
      <c r="K134" s="32">
        <f t="shared" si="46"/>
        <v>110</v>
      </c>
      <c r="L134" s="32" t="s">
        <v>719</v>
      </c>
      <c r="M134" s="32"/>
      <c r="N134" s="33">
        <f t="shared" si="47"/>
        <v>110.0128</v>
      </c>
      <c r="O134" s="32">
        <f t="shared" si="48"/>
        <v>1</v>
      </c>
      <c r="P134" s="32" t="str">
        <f t="shared" ca="1" si="49"/>
        <v>Y</v>
      </c>
      <c r="Q134" s="34" t="s">
        <v>142</v>
      </c>
      <c r="R134" s="35">
        <f t="shared" si="50"/>
        <v>0</v>
      </c>
      <c r="S134" s="36">
        <f t="shared" si="51"/>
        <v>110.10999999999999</v>
      </c>
      <c r="T134" s="36">
        <f t="shared" si="52"/>
        <v>110.11</v>
      </c>
      <c r="U134" s="35">
        <f t="shared" si="53"/>
        <v>0</v>
      </c>
      <c r="V134" s="35">
        <f t="shared" si="54"/>
        <v>110.11</v>
      </c>
      <c r="W134" s="29">
        <v>110</v>
      </c>
      <c r="X134" s="27"/>
      <c r="Y134" s="27"/>
      <c r="Z134" s="27"/>
      <c r="AA134" s="27"/>
      <c r="AB134" s="27"/>
      <c r="AH134" s="26"/>
      <c r="AI134" s="26"/>
      <c r="AK134" s="26"/>
      <c r="AL134" s="40"/>
      <c r="AM134" s="40"/>
      <c r="AN134" s="40"/>
      <c r="AO134" s="59"/>
      <c r="AP134" s="59"/>
      <c r="AQ134" s="59"/>
      <c r="AR134" s="30"/>
      <c r="AS134" s="26"/>
      <c r="AT134" s="1"/>
    </row>
    <row r="135" spans="1:46" ht="15" x14ac:dyDescent="0.25">
      <c r="A135" s="62">
        <v>12</v>
      </c>
      <c r="B135" s="62">
        <v>12</v>
      </c>
      <c r="C135" s="1" t="s">
        <v>383</v>
      </c>
      <c r="D135" s="29" t="s">
        <v>87</v>
      </c>
      <c r="E135" s="29">
        <v>108</v>
      </c>
      <c r="F135" s="27"/>
      <c r="G135" s="27"/>
      <c r="H135" s="27"/>
      <c r="I135" s="27"/>
      <c r="J135" s="27"/>
      <c r="K135" s="32">
        <f t="shared" si="46"/>
        <v>108</v>
      </c>
      <c r="L135" s="32" t="s">
        <v>719</v>
      </c>
      <c r="M135" s="32"/>
      <c r="N135" s="33">
        <f t="shared" si="47"/>
        <v>108.0129</v>
      </c>
      <c r="O135" s="32">
        <f t="shared" si="48"/>
        <v>1</v>
      </c>
      <c r="P135" s="32" t="str">
        <f t="shared" ca="1" si="49"/>
        <v>Y</v>
      </c>
      <c r="Q135" s="34" t="s">
        <v>142</v>
      </c>
      <c r="R135" s="35">
        <f t="shared" si="50"/>
        <v>0</v>
      </c>
      <c r="S135" s="36">
        <f t="shared" si="51"/>
        <v>108.10799999999999</v>
      </c>
      <c r="T135" s="36">
        <f t="shared" si="52"/>
        <v>108.108</v>
      </c>
      <c r="U135" s="35">
        <f t="shared" si="53"/>
        <v>0</v>
      </c>
      <c r="V135" s="35">
        <f t="shared" si="54"/>
        <v>108.108</v>
      </c>
      <c r="W135" s="29">
        <v>108</v>
      </c>
      <c r="X135" s="27"/>
      <c r="Y135" s="27"/>
      <c r="Z135" s="27"/>
      <c r="AA135" s="27"/>
      <c r="AB135" s="27"/>
      <c r="AH135" s="26"/>
      <c r="AI135" s="26"/>
      <c r="AK135" s="26"/>
      <c r="AL135" s="40"/>
      <c r="AM135" s="40"/>
      <c r="AN135" s="40"/>
      <c r="AO135" s="59"/>
      <c r="AP135" s="59"/>
      <c r="AQ135" s="59"/>
      <c r="AR135" s="30"/>
      <c r="AS135" s="26"/>
      <c r="AT135" s="1"/>
    </row>
    <row r="136" spans="1:46" ht="15" x14ac:dyDescent="0.25">
      <c r="A136" s="62">
        <v>13</v>
      </c>
      <c r="B136" s="62">
        <v>13</v>
      </c>
      <c r="C136" s="1" t="s">
        <v>385</v>
      </c>
      <c r="D136" s="29" t="s">
        <v>167</v>
      </c>
      <c r="E136" s="29">
        <v>106</v>
      </c>
      <c r="F136" s="27"/>
      <c r="G136" s="27"/>
      <c r="H136" s="27"/>
      <c r="I136" s="27"/>
      <c r="J136" s="27"/>
      <c r="K136" s="32">
        <f t="shared" si="46"/>
        <v>106</v>
      </c>
      <c r="L136" s="32" t="s">
        <v>719</v>
      </c>
      <c r="M136" s="32"/>
      <c r="N136" s="33">
        <f t="shared" si="47"/>
        <v>106.01300000000001</v>
      </c>
      <c r="O136" s="32">
        <f t="shared" si="48"/>
        <v>1</v>
      </c>
      <c r="P136" s="32" t="str">
        <f t="shared" ca="1" si="49"/>
        <v>Y</v>
      </c>
      <c r="Q136" s="34" t="s">
        <v>142</v>
      </c>
      <c r="R136" s="35">
        <f t="shared" si="50"/>
        <v>0</v>
      </c>
      <c r="S136" s="36">
        <f t="shared" si="51"/>
        <v>106.10599999999999</v>
      </c>
      <c r="T136" s="36">
        <f t="shared" si="52"/>
        <v>106.10599999999999</v>
      </c>
      <c r="U136" s="35">
        <f t="shared" si="53"/>
        <v>0</v>
      </c>
      <c r="V136" s="35">
        <f t="shared" si="54"/>
        <v>106.10599999999999</v>
      </c>
      <c r="W136" s="29">
        <v>106</v>
      </c>
      <c r="X136" s="27"/>
      <c r="Y136" s="27"/>
      <c r="Z136" s="27"/>
      <c r="AA136" s="27"/>
      <c r="AB136" s="27"/>
      <c r="AH136" s="26"/>
      <c r="AI136" s="26"/>
      <c r="AK136" s="26"/>
      <c r="AL136" s="40"/>
      <c r="AM136" s="40"/>
      <c r="AN136" s="40"/>
      <c r="AO136" s="59"/>
      <c r="AP136" s="59"/>
      <c r="AQ136" s="59"/>
      <c r="AR136" s="30"/>
      <c r="AS136" s="26"/>
      <c r="AT136" s="1"/>
    </row>
    <row r="137" spans="1:46" ht="15" x14ac:dyDescent="0.25">
      <c r="A137" s="62">
        <v>14</v>
      </c>
      <c r="B137" s="62">
        <v>14</v>
      </c>
      <c r="C137" s="1" t="s">
        <v>404</v>
      </c>
      <c r="D137" s="29" t="s">
        <v>35</v>
      </c>
      <c r="E137" s="29">
        <v>93</v>
      </c>
      <c r="F137" s="27"/>
      <c r="G137" s="27"/>
      <c r="H137" s="27"/>
      <c r="I137" s="27"/>
      <c r="J137" s="27"/>
      <c r="K137" s="32">
        <f t="shared" si="46"/>
        <v>93</v>
      </c>
      <c r="L137" s="32" t="s">
        <v>719</v>
      </c>
      <c r="M137" s="32"/>
      <c r="N137" s="33">
        <f t="shared" si="47"/>
        <v>93.013099999999994</v>
      </c>
      <c r="O137" s="32">
        <f t="shared" si="48"/>
        <v>1</v>
      </c>
      <c r="P137" s="32" t="str">
        <f t="shared" ca="1" si="49"/>
        <v>Y</v>
      </c>
      <c r="Q137" s="34" t="s">
        <v>142</v>
      </c>
      <c r="R137" s="35">
        <f t="shared" si="50"/>
        <v>0</v>
      </c>
      <c r="S137" s="36">
        <f t="shared" si="51"/>
        <v>93.092999999999989</v>
      </c>
      <c r="T137" s="36">
        <f t="shared" si="52"/>
        <v>93.093000000000004</v>
      </c>
      <c r="U137" s="35">
        <f t="shared" si="53"/>
        <v>0</v>
      </c>
      <c r="V137" s="35">
        <f t="shared" si="54"/>
        <v>93.093000000000004</v>
      </c>
      <c r="W137" s="29">
        <v>93</v>
      </c>
      <c r="X137" s="27"/>
      <c r="Y137" s="27"/>
      <c r="Z137" s="27"/>
      <c r="AA137" s="27"/>
      <c r="AB137" s="27"/>
      <c r="AH137" s="26"/>
      <c r="AI137" s="26"/>
      <c r="AK137" s="26"/>
      <c r="AL137" s="40"/>
      <c r="AM137" s="40"/>
      <c r="AN137" s="40"/>
      <c r="AO137" s="59"/>
      <c r="AP137" s="59"/>
      <c r="AQ137" s="59"/>
      <c r="AR137" s="30"/>
      <c r="AS137" s="26"/>
      <c r="AT137" s="1"/>
    </row>
    <row r="138" spans="1:46" ht="15" x14ac:dyDescent="0.25">
      <c r="A138" s="62">
        <v>15</v>
      </c>
      <c r="B138" s="62">
        <v>15</v>
      </c>
      <c r="C138" s="1" t="s">
        <v>416</v>
      </c>
      <c r="D138" s="29" t="s">
        <v>58</v>
      </c>
      <c r="E138" s="29">
        <v>86</v>
      </c>
      <c r="F138" s="27"/>
      <c r="G138" s="27"/>
      <c r="H138" s="27"/>
      <c r="I138" s="27"/>
      <c r="J138" s="27"/>
      <c r="K138" s="32">
        <f t="shared" si="46"/>
        <v>86</v>
      </c>
      <c r="L138" s="32" t="s">
        <v>719</v>
      </c>
      <c r="M138" s="32"/>
      <c r="N138" s="33">
        <f t="shared" si="47"/>
        <v>86.013199999999998</v>
      </c>
      <c r="O138" s="32">
        <f t="shared" si="48"/>
        <v>1</v>
      </c>
      <c r="P138" s="32" t="str">
        <f t="shared" ca="1" si="49"/>
        <v>Y</v>
      </c>
      <c r="Q138" s="34" t="s">
        <v>142</v>
      </c>
      <c r="R138" s="35">
        <f t="shared" si="50"/>
        <v>0</v>
      </c>
      <c r="S138" s="36">
        <f t="shared" si="51"/>
        <v>86.085999999999984</v>
      </c>
      <c r="T138" s="36">
        <f t="shared" si="52"/>
        <v>86.085999999999999</v>
      </c>
      <c r="U138" s="35">
        <f t="shared" si="53"/>
        <v>0</v>
      </c>
      <c r="V138" s="35">
        <f t="shared" si="54"/>
        <v>86.085999999999999</v>
      </c>
      <c r="W138" s="29">
        <v>86</v>
      </c>
      <c r="X138" s="27"/>
      <c r="Y138" s="27"/>
      <c r="Z138" s="27"/>
      <c r="AA138" s="27"/>
      <c r="AB138" s="27"/>
      <c r="AH138" s="26"/>
      <c r="AI138" s="26"/>
      <c r="AK138" s="26"/>
      <c r="AL138" s="40"/>
      <c r="AM138" s="40"/>
      <c r="AN138" s="40"/>
      <c r="AO138" s="59"/>
      <c r="AP138" s="59"/>
      <c r="AQ138" s="59"/>
      <c r="AR138" s="30"/>
      <c r="AS138" s="26"/>
      <c r="AT138" s="1"/>
    </row>
    <row r="139" spans="1:46" ht="15" x14ac:dyDescent="0.25">
      <c r="A139" s="62">
        <v>16</v>
      </c>
      <c r="B139" s="62">
        <v>16</v>
      </c>
      <c r="C139" s="1" t="s">
        <v>442</v>
      </c>
      <c r="D139" s="29" t="s">
        <v>146</v>
      </c>
      <c r="E139" s="29">
        <v>71</v>
      </c>
      <c r="F139" s="27"/>
      <c r="G139" s="27"/>
      <c r="H139" s="27"/>
      <c r="I139" s="27"/>
      <c r="J139" s="27"/>
      <c r="K139" s="32">
        <f t="shared" si="46"/>
        <v>71</v>
      </c>
      <c r="L139" s="32" t="s">
        <v>719</v>
      </c>
      <c r="M139" s="32"/>
      <c r="N139" s="33">
        <f t="shared" si="47"/>
        <v>71.013300000000001</v>
      </c>
      <c r="O139" s="32">
        <f t="shared" si="48"/>
        <v>1</v>
      </c>
      <c r="P139" s="32" t="str">
        <f t="shared" ca="1" si="49"/>
        <v>Y</v>
      </c>
      <c r="Q139" s="34" t="s">
        <v>142</v>
      </c>
      <c r="R139" s="35">
        <f t="shared" si="50"/>
        <v>0</v>
      </c>
      <c r="S139" s="36">
        <f t="shared" si="51"/>
        <v>71.070999999999998</v>
      </c>
      <c r="T139" s="36">
        <f t="shared" si="52"/>
        <v>71.070999999999998</v>
      </c>
      <c r="U139" s="35">
        <f t="shared" si="53"/>
        <v>0</v>
      </c>
      <c r="V139" s="35">
        <f t="shared" si="54"/>
        <v>71.070999999999998</v>
      </c>
      <c r="W139" s="29">
        <v>71</v>
      </c>
      <c r="X139" s="27"/>
      <c r="Y139" s="27"/>
      <c r="Z139" s="27"/>
      <c r="AA139" s="27"/>
      <c r="AB139" s="27"/>
      <c r="AH139" s="26"/>
      <c r="AI139" s="26"/>
      <c r="AK139" s="26"/>
      <c r="AL139" s="40"/>
      <c r="AM139" s="40"/>
      <c r="AN139" s="40"/>
      <c r="AO139" s="59"/>
      <c r="AP139" s="59"/>
      <c r="AQ139" s="59"/>
      <c r="AR139" s="30"/>
      <c r="AS139" s="26"/>
      <c r="AT139" s="1"/>
    </row>
    <row r="140" spans="1:46" ht="15" x14ac:dyDescent="0.25">
      <c r="A140" s="62">
        <v>17</v>
      </c>
      <c r="B140" s="62">
        <v>17</v>
      </c>
      <c r="C140" s="1" t="s">
        <v>445</v>
      </c>
      <c r="D140" s="29" t="s">
        <v>65</v>
      </c>
      <c r="E140" s="29">
        <v>69</v>
      </c>
      <c r="F140" s="27"/>
      <c r="G140" s="27"/>
      <c r="H140" s="27"/>
      <c r="I140" s="27"/>
      <c r="J140" s="27"/>
      <c r="K140" s="32">
        <f t="shared" si="46"/>
        <v>69</v>
      </c>
      <c r="L140" s="32" t="s">
        <v>719</v>
      </c>
      <c r="M140" s="32"/>
      <c r="N140" s="33">
        <f t="shared" si="47"/>
        <v>69.013400000000004</v>
      </c>
      <c r="O140" s="32">
        <f t="shared" si="48"/>
        <v>1</v>
      </c>
      <c r="P140" s="32" t="str">
        <f t="shared" ca="1" si="49"/>
        <v>Y</v>
      </c>
      <c r="Q140" s="34" t="s">
        <v>142</v>
      </c>
      <c r="R140" s="35">
        <f t="shared" si="50"/>
        <v>0</v>
      </c>
      <c r="S140" s="36">
        <f t="shared" si="51"/>
        <v>69.068999999999988</v>
      </c>
      <c r="T140" s="36">
        <f t="shared" si="52"/>
        <v>69.069000000000003</v>
      </c>
      <c r="U140" s="35">
        <f t="shared" si="53"/>
        <v>0</v>
      </c>
      <c r="V140" s="35">
        <f t="shared" si="54"/>
        <v>69.069000000000003</v>
      </c>
      <c r="W140" s="29">
        <v>69</v>
      </c>
      <c r="X140" s="27"/>
      <c r="Y140" s="27"/>
      <c r="Z140" s="27"/>
      <c r="AA140" s="27"/>
      <c r="AB140" s="27"/>
      <c r="AH140" s="26"/>
      <c r="AI140" s="26"/>
      <c r="AK140" s="26"/>
      <c r="AL140" s="40"/>
      <c r="AM140" s="40"/>
      <c r="AN140" s="40"/>
      <c r="AO140" s="59"/>
      <c r="AP140" s="59"/>
      <c r="AQ140" s="59"/>
      <c r="AR140" s="30"/>
      <c r="AS140" s="26"/>
      <c r="AT140" s="1"/>
    </row>
    <row r="141" spans="1:46" ht="15" x14ac:dyDescent="0.25">
      <c r="A141" s="62">
        <v>18</v>
      </c>
      <c r="B141" s="62">
        <v>18</v>
      </c>
      <c r="C141" s="1" t="s">
        <v>458</v>
      </c>
      <c r="D141" s="29" t="s">
        <v>137</v>
      </c>
      <c r="E141" s="29">
        <v>59</v>
      </c>
      <c r="F141" s="27"/>
      <c r="G141" s="27"/>
      <c r="H141" s="27"/>
      <c r="I141" s="27"/>
      <c r="J141" s="27"/>
      <c r="K141" s="32">
        <f t="shared" si="46"/>
        <v>59</v>
      </c>
      <c r="L141" s="32" t="s">
        <v>719</v>
      </c>
      <c r="M141" s="32"/>
      <c r="N141" s="33">
        <f t="shared" si="47"/>
        <v>59.013500000000001</v>
      </c>
      <c r="O141" s="32">
        <f t="shared" si="48"/>
        <v>1</v>
      </c>
      <c r="P141" s="32" t="str">
        <f t="shared" ca="1" si="49"/>
        <v>Y</v>
      </c>
      <c r="Q141" s="34" t="s">
        <v>142</v>
      </c>
      <c r="R141" s="35">
        <f t="shared" si="50"/>
        <v>0</v>
      </c>
      <c r="S141" s="36">
        <f t="shared" si="51"/>
        <v>59.05899999999999</v>
      </c>
      <c r="T141" s="36">
        <f t="shared" si="52"/>
        <v>59.058999999999997</v>
      </c>
      <c r="U141" s="35">
        <f t="shared" si="53"/>
        <v>0</v>
      </c>
      <c r="V141" s="35">
        <f t="shared" si="54"/>
        <v>59.058999999999997</v>
      </c>
      <c r="W141" s="29">
        <v>59</v>
      </c>
      <c r="X141" s="27"/>
      <c r="Y141" s="27"/>
      <c r="Z141" s="27"/>
      <c r="AA141" s="27"/>
      <c r="AB141" s="27"/>
      <c r="AH141" s="26"/>
      <c r="AI141" s="26"/>
      <c r="AK141" s="26"/>
      <c r="AL141" s="40"/>
      <c r="AM141" s="40"/>
      <c r="AN141" s="40"/>
      <c r="AO141" s="59"/>
      <c r="AP141" s="59"/>
      <c r="AQ141" s="59"/>
      <c r="AR141" s="30"/>
      <c r="AS141" s="26"/>
      <c r="AT141" s="1"/>
    </row>
    <row r="142" spans="1:46" ht="3" customHeight="1" x14ac:dyDescent="0.2">
      <c r="D142" s="54"/>
      <c r="E142" s="54"/>
      <c r="F142" s="54"/>
      <c r="G142" s="54"/>
      <c r="H142" s="54"/>
      <c r="I142" s="54"/>
      <c r="J142" s="54"/>
      <c r="K142" s="32"/>
      <c r="L142" s="27"/>
      <c r="M142" s="27"/>
      <c r="N142" s="42"/>
      <c r="O142" s="27"/>
      <c r="P142" s="27"/>
      <c r="R142" s="60"/>
      <c r="S142" s="60"/>
      <c r="T142" s="60"/>
      <c r="U142" s="60"/>
      <c r="V142" s="35"/>
      <c r="W142" s="54"/>
      <c r="X142" s="54"/>
      <c r="Y142" s="54"/>
      <c r="Z142" s="54"/>
      <c r="AA142" s="54"/>
      <c r="AB142" s="54"/>
      <c r="AH142" s="26"/>
      <c r="AI142" s="26"/>
      <c r="AK142" s="26"/>
      <c r="AL142" s="40"/>
      <c r="AM142" s="40"/>
      <c r="AN142" s="40"/>
      <c r="AO142" s="40"/>
      <c r="AP142" s="40"/>
      <c r="AQ142" s="40"/>
      <c r="AR142" s="30"/>
      <c r="AS142" s="26"/>
      <c r="AT142" s="1"/>
    </row>
    <row r="143" spans="1:46" x14ac:dyDescent="0.2">
      <c r="D143" s="27"/>
      <c r="E143" s="27"/>
      <c r="F143" s="27"/>
      <c r="G143" s="27"/>
      <c r="H143" s="27"/>
      <c r="I143" s="27"/>
      <c r="J143" s="27"/>
      <c r="K143" s="32"/>
      <c r="L143" s="27"/>
      <c r="M143" s="27"/>
      <c r="N143" s="42"/>
      <c r="O143" s="27"/>
      <c r="P143" s="27"/>
      <c r="R143" s="63"/>
      <c r="S143" s="63"/>
      <c r="T143" s="63"/>
      <c r="U143" s="63"/>
      <c r="V143" s="35"/>
      <c r="W143" s="27"/>
      <c r="X143" s="27"/>
      <c r="Y143" s="27"/>
      <c r="Z143" s="27"/>
      <c r="AA143" s="27"/>
      <c r="AB143" s="27"/>
      <c r="AH143" s="26"/>
      <c r="AI143" s="26"/>
      <c r="AK143" s="26"/>
      <c r="AL143" s="40"/>
      <c r="AM143" s="40"/>
      <c r="AN143" s="40"/>
      <c r="AO143" s="40"/>
      <c r="AP143" s="40"/>
      <c r="AQ143" s="40"/>
      <c r="AR143" s="30"/>
      <c r="AS143" s="26"/>
      <c r="AT143" s="1"/>
    </row>
    <row r="144" spans="1:46" ht="15" x14ac:dyDescent="0.25">
      <c r="A144" s="61"/>
      <c r="B144" s="61"/>
      <c r="C144" s="26" t="s">
        <v>171</v>
      </c>
      <c r="D144" s="27"/>
      <c r="E144" s="27"/>
      <c r="F144" s="27"/>
      <c r="G144" s="27"/>
      <c r="H144" s="27"/>
      <c r="I144" s="27"/>
      <c r="J144" s="27"/>
      <c r="K144" s="32"/>
      <c r="L144" s="27"/>
      <c r="M144" s="27"/>
      <c r="N144" s="42"/>
      <c r="O144" s="27"/>
      <c r="P144" s="27"/>
      <c r="Q144" s="54" t="str">
        <f>C144</f>
        <v>F60</v>
      </c>
      <c r="R144" s="60"/>
      <c r="S144" s="60"/>
      <c r="T144" s="60"/>
      <c r="U144" s="60"/>
      <c r="V144" s="35"/>
      <c r="W144" s="27"/>
      <c r="X144" s="54"/>
      <c r="Y144" s="54"/>
      <c r="Z144" s="54"/>
      <c r="AA144" s="54"/>
      <c r="AB144" s="54"/>
      <c r="AH144" s="26"/>
      <c r="AI144" s="26"/>
      <c r="AK144" s="26"/>
      <c r="AL144" s="40"/>
      <c r="AM144" s="40"/>
      <c r="AN144" s="40"/>
      <c r="AO144" s="38">
        <v>793</v>
      </c>
      <c r="AP144" s="38">
        <v>746</v>
      </c>
      <c r="AQ144" s="38">
        <v>565</v>
      </c>
      <c r="AR144" s="30"/>
      <c r="AS144" s="26"/>
      <c r="AT144" s="1"/>
    </row>
    <row r="145" spans="1:46" ht="15" x14ac:dyDescent="0.25">
      <c r="A145" s="62">
        <v>1</v>
      </c>
      <c r="B145" s="62">
        <v>1</v>
      </c>
      <c r="C145" s="1" t="s">
        <v>170</v>
      </c>
      <c r="D145" s="29" t="s">
        <v>87</v>
      </c>
      <c r="E145" s="29">
        <v>188</v>
      </c>
      <c r="F145" s="27"/>
      <c r="G145" s="27"/>
      <c r="H145" s="27"/>
      <c r="I145" s="27"/>
      <c r="J145" s="27"/>
      <c r="K145" s="32">
        <f t="shared" ref="K145:K160" si="55">IFERROR(LARGE(E145:J145,1),0)+IF($D$5&gt;=2,IFERROR(LARGE(E145:J145,2),0),0)+IF($D$5&gt;=3,IFERROR(LARGE(E145:J145,3),0),0)+IF($D$5&gt;=4,IFERROR(LARGE(E145:J145,4),0),0)+IF($D$5&gt;=5,IFERROR(LARGE(E145:J145,5),0),0)+IF($D$5&gt;=6,IFERROR(LARGE(E145:J145,6),0),0)</f>
        <v>188</v>
      </c>
      <c r="L145" s="32" t="s">
        <v>719</v>
      </c>
      <c r="M145" s="32" t="s">
        <v>172</v>
      </c>
      <c r="N145" s="33">
        <f t="shared" ref="N145:N160" si="56">K145+(ROW(K145)-ROW(K$6))/10000</f>
        <v>188.01390000000001</v>
      </c>
      <c r="O145" s="32">
        <f t="shared" ref="O145:O160" si="57">COUNT(E145:J145)</f>
        <v>1</v>
      </c>
      <c r="P145" s="32" t="str">
        <f t="shared" ref="P145:P160" ca="1" si="58">IF(AND(O145=1,OFFSET(D145,0,P$3)&gt;0),"Y",0)</f>
        <v>Y</v>
      </c>
      <c r="Q145" s="34" t="s">
        <v>142</v>
      </c>
      <c r="R145" s="35">
        <f t="shared" ref="R145:R160" si="59">1-(Q145=Q144)</f>
        <v>1</v>
      </c>
      <c r="S145" s="36">
        <f t="shared" ref="S145:S160" si="60">IFERROR(LARGE(E145:J145,1),0)*1.001+IF($D$5&gt;=2,IFERROR(LARGE(E145:J145,2),0),0)*1.0001+IF($D$5&gt;=3,IFERROR(LARGE(E145:J145,3),0),0)*1.00001+IF($D$5&gt;=4,IFERROR(LARGE(E145:J145,4),0),0)*1.000001+IF($D$5&gt;=5,IFERROR(LARGE(E145:J145,5),0),0)*1.0000001+IF($D$5&gt;=6,IFERROR(LARGE(E145:J145,6),0),0)*1.00000001</f>
        <v>188.18799999999999</v>
      </c>
      <c r="T145" s="36">
        <f t="shared" ref="T145:T160" si="61">K145+W145/1000+IF($D$5&gt;=2,X145/10000,0)+IF($D$5&gt;=3,Y145/100000,0)+IF($D$5&gt;=4,Z145/1000000,0)+IF($D$5&gt;=5,AA145/10000000,0)+IF($D$5&gt;=6,AB145/100000000,0)</f>
        <v>188.18799999999999</v>
      </c>
      <c r="U145" s="35">
        <f t="shared" ref="U145:U160" si="62">1-(S145=T145)</f>
        <v>0</v>
      </c>
      <c r="V145" s="35">
        <f t="shared" ref="V145:V160" si="63">K145+W145/1000+X145/10000+Y145/100000+Z145/1000000+AA145/10000000+AB145/100000000</f>
        <v>188.18799999999999</v>
      </c>
      <c r="W145" s="29">
        <v>188</v>
      </c>
      <c r="X145" s="27"/>
      <c r="Y145" s="27"/>
      <c r="Z145" s="27"/>
      <c r="AA145" s="27"/>
      <c r="AB145" s="27"/>
      <c r="AH145" s="26"/>
      <c r="AI145" s="26"/>
      <c r="AK145" s="26"/>
      <c r="AL145" s="40"/>
      <c r="AM145" s="40"/>
      <c r="AN145" s="40"/>
      <c r="AO145" s="59"/>
      <c r="AP145" s="59"/>
      <c r="AQ145" s="59"/>
      <c r="AR145" s="30"/>
      <c r="AS145" s="26"/>
      <c r="AT145" s="1"/>
    </row>
    <row r="146" spans="1:46" ht="15" x14ac:dyDescent="0.25">
      <c r="A146" s="62">
        <v>2</v>
      </c>
      <c r="B146" s="62">
        <v>2</v>
      </c>
      <c r="C146" s="1" t="s">
        <v>324</v>
      </c>
      <c r="D146" s="29" t="s">
        <v>25</v>
      </c>
      <c r="E146" s="29">
        <v>138</v>
      </c>
      <c r="F146" s="27"/>
      <c r="G146" s="27"/>
      <c r="H146" s="27"/>
      <c r="I146" s="27"/>
      <c r="J146" s="27"/>
      <c r="K146" s="32">
        <f t="shared" si="55"/>
        <v>138</v>
      </c>
      <c r="L146" s="32" t="s">
        <v>719</v>
      </c>
      <c r="M146" s="32" t="s">
        <v>335</v>
      </c>
      <c r="N146" s="33">
        <f t="shared" si="56"/>
        <v>138.01400000000001</v>
      </c>
      <c r="O146" s="32">
        <f t="shared" si="57"/>
        <v>1</v>
      </c>
      <c r="P146" s="32" t="str">
        <f t="shared" ca="1" si="58"/>
        <v>Y</v>
      </c>
      <c r="Q146" s="34" t="s">
        <v>171</v>
      </c>
      <c r="R146" s="35">
        <f t="shared" si="59"/>
        <v>1</v>
      </c>
      <c r="S146" s="36">
        <f t="shared" si="60"/>
        <v>138.13799999999998</v>
      </c>
      <c r="T146" s="36">
        <f t="shared" si="61"/>
        <v>138.13800000000001</v>
      </c>
      <c r="U146" s="35">
        <f t="shared" si="62"/>
        <v>0</v>
      </c>
      <c r="V146" s="35">
        <f t="shared" si="63"/>
        <v>138.13800000000001</v>
      </c>
      <c r="W146" s="29">
        <v>138</v>
      </c>
      <c r="X146" s="27"/>
      <c r="Y146" s="27"/>
      <c r="Z146" s="27"/>
      <c r="AA146" s="27"/>
      <c r="AB146" s="27"/>
      <c r="AH146" s="26"/>
      <c r="AI146" s="26"/>
      <c r="AK146" s="26"/>
      <c r="AL146" s="40"/>
      <c r="AM146" s="40"/>
      <c r="AN146" s="40"/>
      <c r="AO146" s="59"/>
      <c r="AP146" s="59"/>
      <c r="AQ146" s="59"/>
      <c r="AR146" s="30"/>
      <c r="AS146" s="26"/>
      <c r="AT146" s="1"/>
    </row>
    <row r="147" spans="1:46" ht="15" x14ac:dyDescent="0.25">
      <c r="A147" s="62">
        <v>3</v>
      </c>
      <c r="B147" s="62">
        <v>3</v>
      </c>
      <c r="C147" s="1" t="s">
        <v>334</v>
      </c>
      <c r="D147" s="29" t="s">
        <v>25</v>
      </c>
      <c r="E147" s="29">
        <v>134</v>
      </c>
      <c r="F147" s="27"/>
      <c r="G147" s="27"/>
      <c r="H147" s="27"/>
      <c r="I147" s="27"/>
      <c r="J147" s="27"/>
      <c r="K147" s="32">
        <f t="shared" si="55"/>
        <v>134</v>
      </c>
      <c r="L147" s="32" t="s">
        <v>719</v>
      </c>
      <c r="M147" s="32" t="s">
        <v>559</v>
      </c>
      <c r="N147" s="33">
        <f t="shared" si="56"/>
        <v>134.01410000000001</v>
      </c>
      <c r="O147" s="32">
        <f t="shared" si="57"/>
        <v>1</v>
      </c>
      <c r="P147" s="32" t="str">
        <f t="shared" ca="1" si="58"/>
        <v>Y</v>
      </c>
      <c r="Q147" s="34" t="s">
        <v>171</v>
      </c>
      <c r="R147" s="35">
        <f t="shared" si="59"/>
        <v>0</v>
      </c>
      <c r="S147" s="36">
        <f t="shared" si="60"/>
        <v>134.13399999999999</v>
      </c>
      <c r="T147" s="36">
        <f t="shared" si="61"/>
        <v>134.13399999999999</v>
      </c>
      <c r="U147" s="35">
        <f t="shared" si="62"/>
        <v>0</v>
      </c>
      <c r="V147" s="35">
        <f t="shared" si="63"/>
        <v>134.13399999999999</v>
      </c>
      <c r="W147" s="29">
        <v>134</v>
      </c>
      <c r="X147" s="27"/>
      <c r="Y147" s="27"/>
      <c r="Z147" s="27"/>
      <c r="AA147" s="27"/>
      <c r="AB147" s="27"/>
      <c r="AH147" s="26"/>
      <c r="AI147" s="26"/>
      <c r="AK147" s="26"/>
      <c r="AL147" s="40"/>
      <c r="AM147" s="40"/>
      <c r="AN147" s="40"/>
      <c r="AO147" s="59"/>
      <c r="AP147" s="59"/>
      <c r="AQ147" s="59"/>
      <c r="AR147" s="30"/>
      <c r="AS147" s="26"/>
      <c r="AT147" s="1"/>
    </row>
    <row r="148" spans="1:46" ht="15" x14ac:dyDescent="0.25">
      <c r="A148" s="62">
        <v>4</v>
      </c>
      <c r="B148" s="62">
        <v>4</v>
      </c>
      <c r="C148" s="1" t="s">
        <v>391</v>
      </c>
      <c r="D148" s="29" t="s">
        <v>158</v>
      </c>
      <c r="E148" s="29">
        <v>102</v>
      </c>
      <c r="F148" s="27"/>
      <c r="G148" s="27"/>
      <c r="H148" s="27"/>
      <c r="I148" s="27"/>
      <c r="J148" s="27"/>
      <c r="K148" s="32">
        <f t="shared" si="55"/>
        <v>102</v>
      </c>
      <c r="L148" s="32" t="s">
        <v>719</v>
      </c>
      <c r="M148" s="32"/>
      <c r="N148" s="33">
        <f t="shared" si="56"/>
        <v>102.0142</v>
      </c>
      <c r="O148" s="32">
        <f t="shared" si="57"/>
        <v>1</v>
      </c>
      <c r="P148" s="32" t="str">
        <f t="shared" ca="1" si="58"/>
        <v>Y</v>
      </c>
      <c r="Q148" s="34" t="s">
        <v>171</v>
      </c>
      <c r="R148" s="35">
        <f t="shared" si="59"/>
        <v>0</v>
      </c>
      <c r="S148" s="36">
        <f t="shared" si="60"/>
        <v>102.10199999999999</v>
      </c>
      <c r="T148" s="36">
        <f t="shared" si="61"/>
        <v>102.102</v>
      </c>
      <c r="U148" s="35">
        <f t="shared" si="62"/>
        <v>0</v>
      </c>
      <c r="V148" s="35">
        <f t="shared" si="63"/>
        <v>102.102</v>
      </c>
      <c r="W148" s="29">
        <v>102</v>
      </c>
      <c r="X148" s="27"/>
      <c r="Y148" s="27"/>
      <c r="Z148" s="27"/>
      <c r="AA148" s="27"/>
      <c r="AB148" s="27"/>
      <c r="AH148" s="26"/>
      <c r="AI148" s="26"/>
      <c r="AK148" s="26"/>
      <c r="AL148" s="40"/>
      <c r="AM148" s="40"/>
      <c r="AN148" s="40"/>
      <c r="AO148" s="59"/>
      <c r="AP148" s="59"/>
      <c r="AQ148" s="59"/>
      <c r="AR148" s="30"/>
      <c r="AS148" s="26"/>
      <c r="AT148" s="1"/>
    </row>
    <row r="149" spans="1:46" ht="15" x14ac:dyDescent="0.25">
      <c r="A149" s="62">
        <v>5</v>
      </c>
      <c r="B149" s="62">
        <v>5</v>
      </c>
      <c r="C149" s="1" t="s">
        <v>406</v>
      </c>
      <c r="D149" s="29" t="s">
        <v>167</v>
      </c>
      <c r="E149" s="29">
        <v>92</v>
      </c>
      <c r="F149" s="27"/>
      <c r="G149" s="27"/>
      <c r="H149" s="27"/>
      <c r="I149" s="27"/>
      <c r="J149" s="27"/>
      <c r="K149" s="32">
        <f t="shared" si="55"/>
        <v>92</v>
      </c>
      <c r="L149" s="32" t="s">
        <v>719</v>
      </c>
      <c r="M149" s="32"/>
      <c r="N149" s="33">
        <f t="shared" si="56"/>
        <v>92.014300000000006</v>
      </c>
      <c r="O149" s="32">
        <f t="shared" si="57"/>
        <v>1</v>
      </c>
      <c r="P149" s="32" t="str">
        <f t="shared" ca="1" si="58"/>
        <v>Y</v>
      </c>
      <c r="Q149" s="34" t="s">
        <v>171</v>
      </c>
      <c r="R149" s="35">
        <f t="shared" si="59"/>
        <v>0</v>
      </c>
      <c r="S149" s="36">
        <f t="shared" si="60"/>
        <v>92.091999999999985</v>
      </c>
      <c r="T149" s="36">
        <f t="shared" si="61"/>
        <v>92.091999999999999</v>
      </c>
      <c r="U149" s="35">
        <f t="shared" si="62"/>
        <v>0</v>
      </c>
      <c r="V149" s="35">
        <f t="shared" si="63"/>
        <v>92.091999999999999</v>
      </c>
      <c r="W149" s="29">
        <v>92</v>
      </c>
      <c r="X149" s="27"/>
      <c r="Y149" s="27"/>
      <c r="Z149" s="27"/>
      <c r="AA149" s="27"/>
      <c r="AB149" s="27"/>
      <c r="AH149" s="26"/>
      <c r="AI149" s="26"/>
      <c r="AK149" s="26"/>
      <c r="AL149" s="40"/>
      <c r="AM149" s="40"/>
      <c r="AN149" s="40"/>
      <c r="AO149" s="59"/>
      <c r="AP149" s="59"/>
      <c r="AQ149" s="59"/>
      <c r="AR149" s="30"/>
      <c r="AS149" s="26"/>
      <c r="AT149" s="1"/>
    </row>
    <row r="150" spans="1:46" ht="15" x14ac:dyDescent="0.25">
      <c r="A150" s="62">
        <v>6</v>
      </c>
      <c r="B150" s="62">
        <v>6</v>
      </c>
      <c r="C150" s="1" t="s">
        <v>409</v>
      </c>
      <c r="D150" s="29" t="s">
        <v>87</v>
      </c>
      <c r="E150" s="29">
        <v>91</v>
      </c>
      <c r="F150" s="27"/>
      <c r="G150" s="27"/>
      <c r="H150" s="27"/>
      <c r="I150" s="27"/>
      <c r="J150" s="27"/>
      <c r="K150" s="32">
        <f t="shared" si="55"/>
        <v>91</v>
      </c>
      <c r="L150" s="32" t="s">
        <v>719</v>
      </c>
      <c r="M150" s="32"/>
      <c r="N150" s="33">
        <f t="shared" si="56"/>
        <v>91.014399999999995</v>
      </c>
      <c r="O150" s="32">
        <f t="shared" si="57"/>
        <v>1</v>
      </c>
      <c r="P150" s="32" t="str">
        <f t="shared" ca="1" si="58"/>
        <v>Y</v>
      </c>
      <c r="Q150" s="34" t="s">
        <v>171</v>
      </c>
      <c r="R150" s="35">
        <f t="shared" si="59"/>
        <v>0</v>
      </c>
      <c r="S150" s="36">
        <f t="shared" si="60"/>
        <v>91.090999999999994</v>
      </c>
      <c r="T150" s="36">
        <f t="shared" si="61"/>
        <v>91.090999999999994</v>
      </c>
      <c r="U150" s="35">
        <f t="shared" si="62"/>
        <v>0</v>
      </c>
      <c r="V150" s="35">
        <f t="shared" si="63"/>
        <v>91.090999999999994</v>
      </c>
      <c r="W150" s="29">
        <v>91</v>
      </c>
      <c r="X150" s="27"/>
      <c r="Y150" s="27"/>
      <c r="Z150" s="27"/>
      <c r="AA150" s="27"/>
      <c r="AB150" s="27"/>
      <c r="AH150" s="26"/>
      <c r="AI150" s="26"/>
      <c r="AK150" s="26"/>
      <c r="AL150" s="40"/>
      <c r="AM150" s="40"/>
      <c r="AN150" s="40"/>
      <c r="AO150" s="59"/>
      <c r="AP150" s="59"/>
      <c r="AQ150" s="59"/>
      <c r="AR150" s="30"/>
      <c r="AS150" s="26"/>
      <c r="AT150" s="1"/>
    </row>
    <row r="151" spans="1:46" ht="15" x14ac:dyDescent="0.25">
      <c r="A151" s="62">
        <v>7</v>
      </c>
      <c r="B151" s="62">
        <v>7</v>
      </c>
      <c r="C151" s="1" t="s">
        <v>415</v>
      </c>
      <c r="D151" s="29" t="s">
        <v>50</v>
      </c>
      <c r="E151" s="29">
        <v>87</v>
      </c>
      <c r="F151" s="27"/>
      <c r="G151" s="27"/>
      <c r="H151" s="27"/>
      <c r="I151" s="27"/>
      <c r="J151" s="27"/>
      <c r="K151" s="32">
        <f t="shared" si="55"/>
        <v>87</v>
      </c>
      <c r="L151" s="32" t="s">
        <v>719</v>
      </c>
      <c r="M151" s="32"/>
      <c r="N151" s="33">
        <f t="shared" si="56"/>
        <v>87.014499999999998</v>
      </c>
      <c r="O151" s="32">
        <f t="shared" si="57"/>
        <v>1</v>
      </c>
      <c r="P151" s="32" t="str">
        <f t="shared" ca="1" si="58"/>
        <v>Y</v>
      </c>
      <c r="Q151" s="34" t="s">
        <v>171</v>
      </c>
      <c r="R151" s="35">
        <f t="shared" si="59"/>
        <v>0</v>
      </c>
      <c r="S151" s="36">
        <f t="shared" si="60"/>
        <v>87.086999999999989</v>
      </c>
      <c r="T151" s="36">
        <f t="shared" si="61"/>
        <v>87.087000000000003</v>
      </c>
      <c r="U151" s="35">
        <f t="shared" si="62"/>
        <v>0</v>
      </c>
      <c r="V151" s="35">
        <f t="shared" si="63"/>
        <v>87.087000000000003</v>
      </c>
      <c r="W151" s="29">
        <v>87</v>
      </c>
      <c r="X151" s="27"/>
      <c r="Y151" s="27"/>
      <c r="Z151" s="27"/>
      <c r="AA151" s="27"/>
      <c r="AB151" s="27"/>
      <c r="AH151" s="26"/>
      <c r="AI151" s="26"/>
      <c r="AK151" s="26"/>
      <c r="AL151" s="40"/>
      <c r="AM151" s="40"/>
      <c r="AN151" s="40"/>
      <c r="AO151" s="59"/>
      <c r="AP151" s="59"/>
      <c r="AQ151" s="59"/>
      <c r="AR151" s="30"/>
      <c r="AS151" s="26"/>
      <c r="AT151" s="1"/>
    </row>
    <row r="152" spans="1:46" ht="15" x14ac:dyDescent="0.25">
      <c r="A152" s="62">
        <v>8</v>
      </c>
      <c r="B152" s="62">
        <v>8</v>
      </c>
      <c r="C152" s="1" t="s">
        <v>417</v>
      </c>
      <c r="D152" s="29" t="s">
        <v>38</v>
      </c>
      <c r="E152" s="29">
        <v>85</v>
      </c>
      <c r="F152" s="27"/>
      <c r="G152" s="27"/>
      <c r="H152" s="27"/>
      <c r="I152" s="27"/>
      <c r="J152" s="27"/>
      <c r="K152" s="32">
        <f t="shared" si="55"/>
        <v>85</v>
      </c>
      <c r="L152" s="32" t="s">
        <v>719</v>
      </c>
      <c r="M152" s="32"/>
      <c r="N152" s="33">
        <f t="shared" si="56"/>
        <v>85.014600000000002</v>
      </c>
      <c r="O152" s="32">
        <f t="shared" si="57"/>
        <v>1</v>
      </c>
      <c r="P152" s="32" t="str">
        <f t="shared" ca="1" si="58"/>
        <v>Y</v>
      </c>
      <c r="Q152" s="34" t="s">
        <v>171</v>
      </c>
      <c r="R152" s="35">
        <f t="shared" si="59"/>
        <v>0</v>
      </c>
      <c r="S152" s="36">
        <f t="shared" si="60"/>
        <v>85.084999999999994</v>
      </c>
      <c r="T152" s="36">
        <f t="shared" si="61"/>
        <v>85.084999999999994</v>
      </c>
      <c r="U152" s="35">
        <f t="shared" si="62"/>
        <v>0</v>
      </c>
      <c r="V152" s="35">
        <f t="shared" si="63"/>
        <v>85.084999999999994</v>
      </c>
      <c r="W152" s="29">
        <v>85</v>
      </c>
      <c r="X152" s="27"/>
      <c r="Y152" s="27"/>
      <c r="Z152" s="27"/>
      <c r="AA152" s="27"/>
      <c r="AB152" s="27"/>
      <c r="AH152" s="26"/>
      <c r="AI152" s="26"/>
      <c r="AK152" s="26"/>
      <c r="AL152" s="40"/>
      <c r="AM152" s="40"/>
      <c r="AN152" s="40"/>
      <c r="AO152" s="59"/>
      <c r="AP152" s="59"/>
      <c r="AQ152" s="59"/>
      <c r="AR152" s="30"/>
      <c r="AS152" s="26"/>
      <c r="AT152" s="1"/>
    </row>
    <row r="153" spans="1:46" ht="15" x14ac:dyDescent="0.25">
      <c r="A153" s="62">
        <v>9</v>
      </c>
      <c r="B153" s="62">
        <v>9</v>
      </c>
      <c r="C153" s="1" t="s">
        <v>427</v>
      </c>
      <c r="D153" s="29" t="s">
        <v>25</v>
      </c>
      <c r="E153" s="29">
        <v>82</v>
      </c>
      <c r="F153" s="27"/>
      <c r="G153" s="27"/>
      <c r="H153" s="27"/>
      <c r="I153" s="27"/>
      <c r="J153" s="27"/>
      <c r="K153" s="32">
        <f t="shared" si="55"/>
        <v>82</v>
      </c>
      <c r="L153" s="32" t="s">
        <v>719</v>
      </c>
      <c r="M153" s="32"/>
      <c r="N153" s="33">
        <f t="shared" si="56"/>
        <v>82.014700000000005</v>
      </c>
      <c r="O153" s="32">
        <f t="shared" si="57"/>
        <v>1</v>
      </c>
      <c r="P153" s="32" t="str">
        <f t="shared" ca="1" si="58"/>
        <v>Y</v>
      </c>
      <c r="Q153" s="34" t="s">
        <v>171</v>
      </c>
      <c r="R153" s="35">
        <f t="shared" si="59"/>
        <v>0</v>
      </c>
      <c r="S153" s="36">
        <f t="shared" si="60"/>
        <v>82.081999999999994</v>
      </c>
      <c r="T153" s="36">
        <f t="shared" si="61"/>
        <v>82.081999999999994</v>
      </c>
      <c r="U153" s="35">
        <f t="shared" si="62"/>
        <v>0</v>
      </c>
      <c r="V153" s="35">
        <f t="shared" si="63"/>
        <v>82.081999999999994</v>
      </c>
      <c r="W153" s="29">
        <v>82</v>
      </c>
      <c r="X153" s="27"/>
      <c r="Y153" s="27"/>
      <c r="Z153" s="27"/>
      <c r="AA153" s="27"/>
      <c r="AB153" s="27"/>
      <c r="AH153" s="26"/>
      <c r="AI153" s="26"/>
      <c r="AK153" s="26"/>
      <c r="AL153" s="40"/>
      <c r="AM153" s="40"/>
      <c r="AN153" s="40"/>
      <c r="AO153" s="59"/>
      <c r="AP153" s="59"/>
      <c r="AQ153" s="59"/>
      <c r="AR153" s="30"/>
      <c r="AS153" s="26"/>
      <c r="AT153" s="1"/>
    </row>
    <row r="154" spans="1:46" ht="15" x14ac:dyDescent="0.25">
      <c r="A154" s="62">
        <v>10</v>
      </c>
      <c r="B154" s="62">
        <v>10</v>
      </c>
      <c r="C154" s="1" t="s">
        <v>433</v>
      </c>
      <c r="D154" s="29" t="s">
        <v>50</v>
      </c>
      <c r="E154" s="29">
        <v>79</v>
      </c>
      <c r="F154" s="27"/>
      <c r="G154" s="27"/>
      <c r="H154" s="27"/>
      <c r="I154" s="27"/>
      <c r="J154" s="27"/>
      <c r="K154" s="32">
        <f t="shared" si="55"/>
        <v>79</v>
      </c>
      <c r="L154" s="32" t="s">
        <v>719</v>
      </c>
      <c r="M154" s="32"/>
      <c r="N154" s="33">
        <f t="shared" si="56"/>
        <v>79.014799999999994</v>
      </c>
      <c r="O154" s="32">
        <f t="shared" si="57"/>
        <v>1</v>
      </c>
      <c r="P154" s="32" t="str">
        <f t="shared" ca="1" si="58"/>
        <v>Y</v>
      </c>
      <c r="Q154" s="34" t="s">
        <v>171</v>
      </c>
      <c r="R154" s="35">
        <f t="shared" si="59"/>
        <v>0</v>
      </c>
      <c r="S154" s="36">
        <f t="shared" si="60"/>
        <v>79.078999999999994</v>
      </c>
      <c r="T154" s="36">
        <f t="shared" si="61"/>
        <v>79.078999999999994</v>
      </c>
      <c r="U154" s="35">
        <f t="shared" si="62"/>
        <v>0</v>
      </c>
      <c r="V154" s="35">
        <f t="shared" si="63"/>
        <v>79.078999999999994</v>
      </c>
      <c r="W154" s="29">
        <v>79</v>
      </c>
      <c r="X154" s="27"/>
      <c r="Y154" s="27"/>
      <c r="Z154" s="27"/>
      <c r="AA154" s="27"/>
      <c r="AB154" s="27"/>
      <c r="AH154" s="26"/>
      <c r="AI154" s="26"/>
      <c r="AK154" s="26"/>
      <c r="AL154" s="40"/>
      <c r="AM154" s="40"/>
      <c r="AN154" s="40"/>
      <c r="AO154" s="59"/>
      <c r="AP154" s="59"/>
      <c r="AQ154" s="59"/>
      <c r="AR154" s="30"/>
      <c r="AS154" s="26"/>
      <c r="AT154" s="1"/>
    </row>
    <row r="155" spans="1:46" ht="15" x14ac:dyDescent="0.25">
      <c r="A155" s="62">
        <v>11</v>
      </c>
      <c r="B155" s="62">
        <v>11</v>
      </c>
      <c r="C155" s="1" t="s">
        <v>439</v>
      </c>
      <c r="D155" s="29" t="s">
        <v>87</v>
      </c>
      <c r="E155" s="29">
        <v>74</v>
      </c>
      <c r="F155" s="27"/>
      <c r="G155" s="27"/>
      <c r="H155" s="27"/>
      <c r="I155" s="27"/>
      <c r="J155" s="27"/>
      <c r="K155" s="32">
        <f t="shared" si="55"/>
        <v>74</v>
      </c>
      <c r="L155" s="32" t="s">
        <v>719</v>
      </c>
      <c r="M155" s="32"/>
      <c r="N155" s="33">
        <f t="shared" si="56"/>
        <v>74.014899999999997</v>
      </c>
      <c r="O155" s="32">
        <f t="shared" si="57"/>
        <v>1</v>
      </c>
      <c r="P155" s="32" t="str">
        <f t="shared" ca="1" si="58"/>
        <v>Y</v>
      </c>
      <c r="Q155" s="34" t="s">
        <v>171</v>
      </c>
      <c r="R155" s="35">
        <f t="shared" si="59"/>
        <v>0</v>
      </c>
      <c r="S155" s="36">
        <f t="shared" si="60"/>
        <v>74.073999999999998</v>
      </c>
      <c r="T155" s="36">
        <f t="shared" si="61"/>
        <v>74.073999999999998</v>
      </c>
      <c r="U155" s="35">
        <f t="shared" si="62"/>
        <v>0</v>
      </c>
      <c r="V155" s="35">
        <f t="shared" si="63"/>
        <v>74.073999999999998</v>
      </c>
      <c r="W155" s="29">
        <v>74</v>
      </c>
      <c r="X155" s="27"/>
      <c r="Y155" s="27"/>
      <c r="Z155" s="27"/>
      <c r="AA155" s="27"/>
      <c r="AB155" s="27"/>
      <c r="AH155" s="26"/>
      <c r="AI155" s="26"/>
      <c r="AK155" s="26"/>
      <c r="AL155" s="40"/>
      <c r="AM155" s="40"/>
      <c r="AN155" s="40"/>
      <c r="AO155" s="59"/>
      <c r="AP155" s="59"/>
      <c r="AQ155" s="59"/>
      <c r="AR155" s="30"/>
      <c r="AS155" s="26"/>
      <c r="AT155" s="1"/>
    </row>
    <row r="156" spans="1:46" ht="15" x14ac:dyDescent="0.25">
      <c r="A156" s="62">
        <v>12</v>
      </c>
      <c r="B156" s="62">
        <v>12</v>
      </c>
      <c r="C156" s="1" t="s">
        <v>440</v>
      </c>
      <c r="D156" s="29" t="s">
        <v>50</v>
      </c>
      <c r="E156" s="29">
        <v>73</v>
      </c>
      <c r="F156" s="27"/>
      <c r="G156" s="27"/>
      <c r="H156" s="27"/>
      <c r="I156" s="27"/>
      <c r="J156" s="27"/>
      <c r="K156" s="32">
        <f t="shared" si="55"/>
        <v>73</v>
      </c>
      <c r="L156" s="32" t="s">
        <v>719</v>
      </c>
      <c r="M156" s="32"/>
      <c r="N156" s="33">
        <f t="shared" si="56"/>
        <v>73.015000000000001</v>
      </c>
      <c r="O156" s="32">
        <f t="shared" si="57"/>
        <v>1</v>
      </c>
      <c r="P156" s="32" t="str">
        <f t="shared" ca="1" si="58"/>
        <v>Y</v>
      </c>
      <c r="Q156" s="34" t="s">
        <v>171</v>
      </c>
      <c r="R156" s="35">
        <f t="shared" si="59"/>
        <v>0</v>
      </c>
      <c r="S156" s="36">
        <f t="shared" si="60"/>
        <v>73.072999999999993</v>
      </c>
      <c r="T156" s="36">
        <f t="shared" si="61"/>
        <v>73.072999999999993</v>
      </c>
      <c r="U156" s="35">
        <f t="shared" si="62"/>
        <v>0</v>
      </c>
      <c r="V156" s="35">
        <f t="shared" si="63"/>
        <v>73.072999999999993</v>
      </c>
      <c r="W156" s="29">
        <v>73</v>
      </c>
      <c r="X156" s="27"/>
      <c r="Y156" s="27"/>
      <c r="Z156" s="27"/>
      <c r="AA156" s="27"/>
      <c r="AB156" s="27"/>
      <c r="AH156" s="26"/>
      <c r="AI156" s="26"/>
      <c r="AK156" s="26"/>
      <c r="AL156" s="40"/>
      <c r="AM156" s="40"/>
      <c r="AN156" s="40"/>
      <c r="AO156" s="59"/>
      <c r="AP156" s="59"/>
      <c r="AQ156" s="59"/>
      <c r="AR156" s="30"/>
      <c r="AS156" s="26"/>
      <c r="AT156" s="1"/>
    </row>
    <row r="157" spans="1:46" ht="15" x14ac:dyDescent="0.25">
      <c r="A157" s="62">
        <v>13</v>
      </c>
      <c r="B157" s="62">
        <v>13</v>
      </c>
      <c r="C157" s="1" t="s">
        <v>441</v>
      </c>
      <c r="D157" s="29" t="s">
        <v>146</v>
      </c>
      <c r="E157" s="29">
        <v>72</v>
      </c>
      <c r="F157" s="27"/>
      <c r="G157" s="27"/>
      <c r="H157" s="27"/>
      <c r="I157" s="27"/>
      <c r="J157" s="27"/>
      <c r="K157" s="32">
        <f t="shared" si="55"/>
        <v>72</v>
      </c>
      <c r="L157" s="32" t="s">
        <v>719</v>
      </c>
      <c r="M157" s="32"/>
      <c r="N157" s="33">
        <f t="shared" si="56"/>
        <v>72.015100000000004</v>
      </c>
      <c r="O157" s="32">
        <f t="shared" si="57"/>
        <v>1</v>
      </c>
      <c r="P157" s="32" t="str">
        <f t="shared" ca="1" si="58"/>
        <v>Y</v>
      </c>
      <c r="Q157" s="34" t="s">
        <v>171</v>
      </c>
      <c r="R157" s="35">
        <f t="shared" si="59"/>
        <v>0</v>
      </c>
      <c r="S157" s="36">
        <f t="shared" si="60"/>
        <v>72.071999999999989</v>
      </c>
      <c r="T157" s="36">
        <f t="shared" si="61"/>
        <v>72.072000000000003</v>
      </c>
      <c r="U157" s="35">
        <f t="shared" si="62"/>
        <v>0</v>
      </c>
      <c r="V157" s="35">
        <f t="shared" si="63"/>
        <v>72.072000000000003</v>
      </c>
      <c r="W157" s="29">
        <v>72</v>
      </c>
      <c r="X157" s="27"/>
      <c r="Y157" s="27"/>
      <c r="Z157" s="27"/>
      <c r="AA157" s="27"/>
      <c r="AB157" s="27"/>
      <c r="AH157" s="26"/>
      <c r="AI157" s="26"/>
      <c r="AK157" s="26"/>
      <c r="AL157" s="40"/>
      <c r="AM157" s="40"/>
      <c r="AN157" s="40"/>
      <c r="AO157" s="59"/>
      <c r="AP157" s="59"/>
      <c r="AQ157" s="59"/>
      <c r="AR157" s="30"/>
      <c r="AS157" s="26"/>
      <c r="AT157" s="1"/>
    </row>
    <row r="158" spans="1:46" ht="15" x14ac:dyDescent="0.25">
      <c r="A158" s="62">
        <v>14</v>
      </c>
      <c r="B158" s="62">
        <v>14</v>
      </c>
      <c r="C158" s="1" t="s">
        <v>447</v>
      </c>
      <c r="D158" s="29" t="s">
        <v>167</v>
      </c>
      <c r="E158" s="29">
        <v>68</v>
      </c>
      <c r="F158" s="27"/>
      <c r="G158" s="27"/>
      <c r="H158" s="27"/>
      <c r="I158" s="27"/>
      <c r="J158" s="27"/>
      <c r="K158" s="32">
        <f t="shared" si="55"/>
        <v>68</v>
      </c>
      <c r="L158" s="32" t="s">
        <v>719</v>
      </c>
      <c r="M158" s="32"/>
      <c r="N158" s="33">
        <f t="shared" si="56"/>
        <v>68.015199999999993</v>
      </c>
      <c r="O158" s="32">
        <f t="shared" si="57"/>
        <v>1</v>
      </c>
      <c r="P158" s="32" t="str">
        <f t="shared" ca="1" si="58"/>
        <v>Y</v>
      </c>
      <c r="Q158" s="34" t="s">
        <v>171</v>
      </c>
      <c r="R158" s="35">
        <f t="shared" si="59"/>
        <v>0</v>
      </c>
      <c r="S158" s="36">
        <f t="shared" si="60"/>
        <v>68.067999999999998</v>
      </c>
      <c r="T158" s="36">
        <f t="shared" si="61"/>
        <v>68.067999999999998</v>
      </c>
      <c r="U158" s="35">
        <f t="shared" si="62"/>
        <v>0</v>
      </c>
      <c r="V158" s="35">
        <f t="shared" si="63"/>
        <v>68.067999999999998</v>
      </c>
      <c r="W158" s="29">
        <v>68</v>
      </c>
      <c r="X158" s="27"/>
      <c r="Y158" s="27"/>
      <c r="Z158" s="27"/>
      <c r="AA158" s="27"/>
      <c r="AB158" s="27"/>
      <c r="AH158" s="26"/>
      <c r="AI158" s="26"/>
      <c r="AK158" s="26"/>
      <c r="AL158" s="40"/>
      <c r="AM158" s="40"/>
      <c r="AN158" s="40"/>
      <c r="AO158" s="59"/>
      <c r="AP158" s="59"/>
      <c r="AQ158" s="59"/>
      <c r="AR158" s="30"/>
      <c r="AS158" s="26"/>
      <c r="AT158" s="1"/>
    </row>
    <row r="159" spans="1:46" ht="15" x14ac:dyDescent="0.25">
      <c r="A159" s="62">
        <v>15</v>
      </c>
      <c r="B159" s="62">
        <v>15</v>
      </c>
      <c r="C159" s="1" t="s">
        <v>448</v>
      </c>
      <c r="D159" s="29" t="s">
        <v>74</v>
      </c>
      <c r="E159" s="29">
        <v>67</v>
      </c>
      <c r="F159" s="27"/>
      <c r="G159" s="27"/>
      <c r="H159" s="27"/>
      <c r="I159" s="27"/>
      <c r="J159" s="27"/>
      <c r="K159" s="32">
        <f t="shared" si="55"/>
        <v>67</v>
      </c>
      <c r="L159" s="32" t="s">
        <v>719</v>
      </c>
      <c r="M159" s="32"/>
      <c r="N159" s="33">
        <f t="shared" si="56"/>
        <v>67.015299999999996</v>
      </c>
      <c r="O159" s="32">
        <f t="shared" si="57"/>
        <v>1</v>
      </c>
      <c r="P159" s="32" t="str">
        <f t="shared" ca="1" si="58"/>
        <v>Y</v>
      </c>
      <c r="Q159" s="34" t="s">
        <v>171</v>
      </c>
      <c r="R159" s="35">
        <f t="shared" si="59"/>
        <v>0</v>
      </c>
      <c r="S159" s="36">
        <f t="shared" si="60"/>
        <v>67.066999999999993</v>
      </c>
      <c r="T159" s="36">
        <f t="shared" si="61"/>
        <v>67.066999999999993</v>
      </c>
      <c r="U159" s="35">
        <f t="shared" si="62"/>
        <v>0</v>
      </c>
      <c r="V159" s="35">
        <f t="shared" si="63"/>
        <v>67.066999999999993</v>
      </c>
      <c r="W159" s="29">
        <v>67</v>
      </c>
      <c r="X159" s="27"/>
      <c r="Y159" s="27"/>
      <c r="Z159" s="27"/>
      <c r="AA159" s="27"/>
      <c r="AB159" s="27"/>
      <c r="AH159" s="26"/>
      <c r="AI159" s="26"/>
      <c r="AK159" s="26"/>
      <c r="AL159" s="40"/>
      <c r="AM159" s="40"/>
      <c r="AN159" s="40"/>
      <c r="AO159" s="59"/>
      <c r="AP159" s="59"/>
      <c r="AQ159" s="59"/>
      <c r="AR159" s="30"/>
      <c r="AS159" s="26"/>
      <c r="AT159" s="1"/>
    </row>
    <row r="160" spans="1:46" ht="15" x14ac:dyDescent="0.25">
      <c r="A160" s="62">
        <v>16</v>
      </c>
      <c r="B160" s="62">
        <v>16</v>
      </c>
      <c r="C160" s="1" t="s">
        <v>453</v>
      </c>
      <c r="D160" s="29" t="s">
        <v>25</v>
      </c>
      <c r="E160" s="29">
        <v>63</v>
      </c>
      <c r="F160" s="27"/>
      <c r="G160" s="27"/>
      <c r="H160" s="27"/>
      <c r="I160" s="27"/>
      <c r="J160" s="27"/>
      <c r="K160" s="32">
        <f t="shared" si="55"/>
        <v>63</v>
      </c>
      <c r="L160" s="32" t="s">
        <v>719</v>
      </c>
      <c r="M160" s="32"/>
      <c r="N160" s="33">
        <f t="shared" si="56"/>
        <v>63.0154</v>
      </c>
      <c r="O160" s="32">
        <f t="shared" si="57"/>
        <v>1</v>
      </c>
      <c r="P160" s="32" t="str">
        <f t="shared" ca="1" si="58"/>
        <v>Y</v>
      </c>
      <c r="Q160" s="34" t="s">
        <v>171</v>
      </c>
      <c r="R160" s="35">
        <f t="shared" si="59"/>
        <v>0</v>
      </c>
      <c r="S160" s="36">
        <f t="shared" si="60"/>
        <v>63.062999999999995</v>
      </c>
      <c r="T160" s="36">
        <f t="shared" si="61"/>
        <v>63.063000000000002</v>
      </c>
      <c r="U160" s="35">
        <f t="shared" si="62"/>
        <v>0</v>
      </c>
      <c r="V160" s="35">
        <f t="shared" si="63"/>
        <v>63.063000000000002</v>
      </c>
      <c r="W160" s="29">
        <v>63</v>
      </c>
      <c r="X160" s="27"/>
      <c r="Y160" s="27"/>
      <c r="Z160" s="27"/>
      <c r="AA160" s="27"/>
      <c r="AB160" s="27"/>
      <c r="AH160" s="26"/>
      <c r="AI160" s="26"/>
      <c r="AK160" s="26"/>
      <c r="AL160" s="40"/>
      <c r="AM160" s="40"/>
      <c r="AN160" s="40"/>
      <c r="AO160" s="59"/>
      <c r="AP160" s="59"/>
      <c r="AQ160" s="59"/>
      <c r="AR160" s="30"/>
      <c r="AS160" s="26"/>
      <c r="AT160" s="1"/>
    </row>
    <row r="161" spans="1:46" ht="5.0999999999999996" customHeight="1" x14ac:dyDescent="0.2">
      <c r="A161" s="27"/>
      <c r="B161" s="27"/>
      <c r="D161" s="54"/>
      <c r="E161" s="54"/>
      <c r="F161" s="54"/>
      <c r="G161" s="54"/>
      <c r="H161" s="54"/>
      <c r="I161" s="54"/>
      <c r="J161" s="54"/>
      <c r="K161" s="32"/>
      <c r="L161" s="27"/>
      <c r="M161" s="27"/>
      <c r="N161" s="42"/>
      <c r="O161" s="27"/>
      <c r="P161" s="27"/>
      <c r="R161" s="60"/>
      <c r="S161" s="60"/>
      <c r="T161" s="60"/>
      <c r="U161" s="60"/>
      <c r="V161" s="35"/>
      <c r="W161" s="54"/>
      <c r="X161" s="54"/>
      <c r="Y161" s="54"/>
      <c r="Z161" s="54"/>
      <c r="AA161" s="54"/>
      <c r="AB161" s="54"/>
      <c r="AH161" s="26"/>
      <c r="AI161" s="26"/>
      <c r="AK161" s="26"/>
      <c r="AL161" s="40"/>
      <c r="AM161" s="40"/>
      <c r="AN161" s="40"/>
      <c r="AO161" s="40"/>
      <c r="AP161" s="40"/>
      <c r="AQ161" s="40"/>
      <c r="AR161" s="30"/>
      <c r="AS161" s="26"/>
      <c r="AT161" s="1"/>
    </row>
    <row r="162" spans="1:46" x14ac:dyDescent="0.2">
      <c r="D162" s="27"/>
      <c r="E162" s="27"/>
      <c r="F162" s="27"/>
      <c r="G162" s="27"/>
      <c r="H162" s="27"/>
      <c r="I162" s="27"/>
      <c r="J162" s="27"/>
      <c r="K162" s="32"/>
      <c r="L162" s="27"/>
      <c r="M162" s="27"/>
      <c r="N162" s="42"/>
      <c r="O162" s="27"/>
      <c r="P162" s="27"/>
      <c r="R162" s="63"/>
      <c r="S162" s="63"/>
      <c r="T162" s="63"/>
      <c r="U162" s="63"/>
      <c r="V162" s="35"/>
      <c r="W162" s="27"/>
      <c r="X162" s="27"/>
      <c r="Y162" s="27"/>
      <c r="Z162" s="27"/>
      <c r="AA162" s="27"/>
      <c r="AB162" s="27"/>
      <c r="AH162" s="26"/>
      <c r="AI162" s="26"/>
      <c r="AK162" s="26"/>
      <c r="AL162" s="40"/>
      <c r="AM162" s="40"/>
      <c r="AN162" s="40"/>
      <c r="AO162" s="40"/>
      <c r="AP162" s="40"/>
      <c r="AQ162" s="40"/>
      <c r="AR162" s="30"/>
      <c r="AS162" s="26"/>
      <c r="AT162" s="1"/>
    </row>
    <row r="163" spans="1:46" ht="15" x14ac:dyDescent="0.25">
      <c r="A163" s="61"/>
      <c r="B163" s="61"/>
      <c r="C163" s="26" t="s">
        <v>337</v>
      </c>
      <c r="D163" s="27"/>
      <c r="E163" s="27"/>
      <c r="F163" s="27"/>
      <c r="G163" s="27"/>
      <c r="H163" s="27"/>
      <c r="I163" s="27"/>
      <c r="J163" s="27"/>
      <c r="K163" s="32"/>
      <c r="L163" s="27"/>
      <c r="M163" s="27"/>
      <c r="N163" s="42"/>
      <c r="O163" s="27"/>
      <c r="P163" s="27"/>
      <c r="Q163" s="54" t="str">
        <f>C163</f>
        <v>F65</v>
      </c>
      <c r="R163" s="60"/>
      <c r="S163" s="60"/>
      <c r="T163" s="60"/>
      <c r="U163" s="60"/>
      <c r="V163" s="35"/>
      <c r="W163" s="27"/>
      <c r="X163" s="54"/>
      <c r="Y163" s="54"/>
      <c r="Z163" s="54"/>
      <c r="AA163" s="54"/>
      <c r="AB163" s="54"/>
      <c r="AH163" s="26"/>
      <c r="AI163" s="26"/>
      <c r="AK163" s="26"/>
      <c r="AL163" s="40"/>
      <c r="AM163" s="40"/>
      <c r="AN163" s="40"/>
      <c r="AO163" s="38">
        <v>600</v>
      </c>
      <c r="AP163" s="38">
        <v>585</v>
      </c>
      <c r="AQ163" s="38">
        <v>565</v>
      </c>
      <c r="AR163" s="30"/>
      <c r="AS163" s="26"/>
      <c r="AT163" s="1"/>
    </row>
    <row r="164" spans="1:46" ht="15" x14ac:dyDescent="0.25">
      <c r="A164" s="62">
        <v>1</v>
      </c>
      <c r="B164" s="62">
        <v>1</v>
      </c>
      <c r="C164" s="1" t="s">
        <v>336</v>
      </c>
      <c r="D164" s="29" t="s">
        <v>44</v>
      </c>
      <c r="E164" s="29">
        <v>133</v>
      </c>
      <c r="F164" s="27"/>
      <c r="G164" s="27"/>
      <c r="H164" s="27"/>
      <c r="I164" s="27"/>
      <c r="J164" s="27"/>
      <c r="K164" s="32">
        <f t="shared" ref="K164:K174" si="64">IFERROR(LARGE(E164:J164,1),0)+IF($D$5&gt;=2,IFERROR(LARGE(E164:J164,2),0),0)+IF($D$5&gt;=3,IFERROR(LARGE(E164:J164,3),0),0)+IF($D$5&gt;=4,IFERROR(LARGE(E164:J164,4),0),0)+IF($D$5&gt;=5,IFERROR(LARGE(E164:J164,5),0),0)+IF($D$5&gt;=6,IFERROR(LARGE(E164:J164,6),0),0)</f>
        <v>133</v>
      </c>
      <c r="L164" s="32" t="s">
        <v>719</v>
      </c>
      <c r="M164" s="32" t="s">
        <v>560</v>
      </c>
      <c r="N164" s="33">
        <f t="shared" ref="N164:N174" si="65">K164+(ROW(K164)-ROW(K$6))/10000</f>
        <v>133.01580000000001</v>
      </c>
      <c r="O164" s="32">
        <f t="shared" ref="O164:O174" si="66">COUNT(E164:J164)</f>
        <v>1</v>
      </c>
      <c r="P164" s="32" t="str">
        <f t="shared" ref="P164:P174" ca="1" si="67">IF(AND(O164=1,OFFSET(D164,0,P$3)&gt;0),"Y",0)</f>
        <v>Y</v>
      </c>
      <c r="Q164" s="34" t="s">
        <v>337</v>
      </c>
      <c r="R164" s="35">
        <f t="shared" ref="R164:R174" si="68">1-(Q164=Q163)</f>
        <v>0</v>
      </c>
      <c r="S164" s="36">
        <f t="shared" ref="S164:S174" si="69">IFERROR(LARGE(E164:J164,1),0)*1.001+IF($D$5&gt;=2,IFERROR(LARGE(E164:J164,2),0),0)*1.0001+IF($D$5&gt;=3,IFERROR(LARGE(E164:J164,3),0),0)*1.00001+IF($D$5&gt;=4,IFERROR(LARGE(E164:J164,4),0),0)*1.000001+IF($D$5&gt;=5,IFERROR(LARGE(E164:J164,5),0),0)*1.0000001+IF($D$5&gt;=6,IFERROR(LARGE(E164:J164,6),0),0)*1.00000001</f>
        <v>133.13299999999998</v>
      </c>
      <c r="T164" s="36">
        <f t="shared" ref="T164:T174" si="70">K164+W164/1000+IF($D$5&gt;=2,X164/10000,0)+IF($D$5&gt;=3,Y164/100000,0)+IF($D$5&gt;=4,Z164/1000000,0)+IF($D$5&gt;=5,AA164/10000000,0)+IF($D$5&gt;=6,AB164/100000000,0)</f>
        <v>133.13300000000001</v>
      </c>
      <c r="U164" s="35">
        <f t="shared" ref="U164:U174" si="71">1-(S164=T164)</f>
        <v>0</v>
      </c>
      <c r="V164" s="35">
        <f t="shared" ref="V164:V174" si="72">K164+W164/1000+X164/10000+Y164/100000+Z164/1000000+AA164/10000000+AB164/100000000</f>
        <v>133.13300000000001</v>
      </c>
      <c r="W164" s="29">
        <v>133</v>
      </c>
      <c r="X164" s="27"/>
      <c r="Y164" s="27"/>
      <c r="Z164" s="27"/>
      <c r="AA164" s="27"/>
      <c r="AB164" s="27"/>
      <c r="AH164" s="26"/>
      <c r="AI164" s="26"/>
      <c r="AK164" s="26"/>
      <c r="AL164" s="40"/>
      <c r="AM164" s="40"/>
      <c r="AN164" s="40"/>
      <c r="AO164" s="59"/>
      <c r="AP164" s="59"/>
      <c r="AQ164" s="59"/>
      <c r="AR164" s="30"/>
      <c r="AS164" s="26"/>
      <c r="AT164" s="1"/>
    </row>
    <row r="165" spans="1:46" ht="15" x14ac:dyDescent="0.25">
      <c r="A165" s="62">
        <v>2</v>
      </c>
      <c r="B165" s="62">
        <v>2</v>
      </c>
      <c r="C165" s="1" t="s">
        <v>343</v>
      </c>
      <c r="D165" s="29" t="s">
        <v>19</v>
      </c>
      <c r="E165" s="29">
        <v>132</v>
      </c>
      <c r="F165" s="27"/>
      <c r="G165" s="27"/>
      <c r="H165" s="27"/>
      <c r="I165" s="27"/>
      <c r="J165" s="27"/>
      <c r="K165" s="32">
        <f t="shared" si="64"/>
        <v>132</v>
      </c>
      <c r="L165" s="32" t="s">
        <v>719</v>
      </c>
      <c r="M165" s="32" t="s">
        <v>561</v>
      </c>
      <c r="N165" s="33">
        <f t="shared" si="65"/>
        <v>132.01589999999999</v>
      </c>
      <c r="O165" s="32">
        <f t="shared" si="66"/>
        <v>1</v>
      </c>
      <c r="P165" s="32" t="str">
        <f t="shared" ca="1" si="67"/>
        <v>Y</v>
      </c>
      <c r="Q165" s="34" t="s">
        <v>337</v>
      </c>
      <c r="R165" s="35">
        <f t="shared" si="68"/>
        <v>0</v>
      </c>
      <c r="S165" s="36">
        <f t="shared" si="69"/>
        <v>132.13199999999998</v>
      </c>
      <c r="T165" s="36">
        <f t="shared" si="70"/>
        <v>132.13200000000001</v>
      </c>
      <c r="U165" s="35">
        <f t="shared" si="71"/>
        <v>0</v>
      </c>
      <c r="V165" s="35">
        <f t="shared" si="72"/>
        <v>132.13200000000001</v>
      </c>
      <c r="W165" s="29">
        <v>132</v>
      </c>
      <c r="X165" s="27"/>
      <c r="Y165" s="27"/>
      <c r="Z165" s="27"/>
      <c r="AA165" s="27"/>
      <c r="AB165" s="27"/>
      <c r="AH165" s="26"/>
      <c r="AI165" s="26"/>
      <c r="AK165" s="26"/>
      <c r="AL165" s="40"/>
      <c r="AM165" s="40"/>
      <c r="AN165" s="40"/>
      <c r="AO165" s="59"/>
      <c r="AP165" s="59"/>
      <c r="AQ165" s="59"/>
      <c r="AR165" s="30"/>
      <c r="AS165" s="26"/>
      <c r="AT165" s="1"/>
    </row>
    <row r="166" spans="1:46" ht="15" x14ac:dyDescent="0.25">
      <c r="A166" s="62">
        <v>3</v>
      </c>
      <c r="B166" s="62">
        <v>3</v>
      </c>
      <c r="C166" s="1" t="s">
        <v>359</v>
      </c>
      <c r="D166" s="29" t="s">
        <v>146</v>
      </c>
      <c r="E166" s="29">
        <v>123</v>
      </c>
      <c r="F166" s="27"/>
      <c r="G166" s="27"/>
      <c r="H166" s="27"/>
      <c r="I166" s="27"/>
      <c r="J166" s="27"/>
      <c r="K166" s="32">
        <f t="shared" si="64"/>
        <v>123</v>
      </c>
      <c r="L166" s="32" t="s">
        <v>719</v>
      </c>
      <c r="M166" s="32" t="s">
        <v>562</v>
      </c>
      <c r="N166" s="33">
        <f t="shared" si="65"/>
        <v>123.01600000000001</v>
      </c>
      <c r="O166" s="32">
        <f t="shared" si="66"/>
        <v>1</v>
      </c>
      <c r="P166" s="32" t="str">
        <f t="shared" ca="1" si="67"/>
        <v>Y</v>
      </c>
      <c r="Q166" s="34" t="s">
        <v>337</v>
      </c>
      <c r="R166" s="35">
        <f t="shared" si="68"/>
        <v>0</v>
      </c>
      <c r="S166" s="36">
        <f t="shared" si="69"/>
        <v>123.12299999999999</v>
      </c>
      <c r="T166" s="36">
        <f t="shared" si="70"/>
        <v>123.123</v>
      </c>
      <c r="U166" s="35">
        <f t="shared" si="71"/>
        <v>0</v>
      </c>
      <c r="V166" s="35">
        <f t="shared" si="72"/>
        <v>123.123</v>
      </c>
      <c r="W166" s="29">
        <v>123</v>
      </c>
      <c r="X166" s="27"/>
      <c r="Y166" s="27"/>
      <c r="Z166" s="27"/>
      <c r="AA166" s="27"/>
      <c r="AB166" s="27"/>
      <c r="AH166" s="26"/>
      <c r="AI166" s="26"/>
      <c r="AK166" s="26"/>
      <c r="AL166" s="40"/>
      <c r="AM166" s="40"/>
      <c r="AN166" s="40"/>
      <c r="AO166" s="59"/>
      <c r="AP166" s="59"/>
      <c r="AQ166" s="59"/>
      <c r="AR166" s="30"/>
      <c r="AS166" s="26"/>
      <c r="AT166" s="1"/>
    </row>
    <row r="167" spans="1:46" ht="15" x14ac:dyDescent="0.25">
      <c r="A167" s="62">
        <v>4</v>
      </c>
      <c r="B167" s="62">
        <v>4</v>
      </c>
      <c r="C167" s="1" t="s">
        <v>379</v>
      </c>
      <c r="D167" s="29" t="s">
        <v>38</v>
      </c>
      <c r="E167" s="29">
        <v>111</v>
      </c>
      <c r="F167" s="27"/>
      <c r="G167" s="27"/>
      <c r="H167" s="27"/>
      <c r="I167" s="27"/>
      <c r="J167" s="27"/>
      <c r="K167" s="32">
        <f t="shared" si="64"/>
        <v>111</v>
      </c>
      <c r="L167" s="32" t="s">
        <v>719</v>
      </c>
      <c r="M167" s="32"/>
      <c r="N167" s="33">
        <f t="shared" si="65"/>
        <v>111.01609999999999</v>
      </c>
      <c r="O167" s="32">
        <f t="shared" si="66"/>
        <v>1</v>
      </c>
      <c r="P167" s="32" t="str">
        <f t="shared" ca="1" si="67"/>
        <v>Y</v>
      </c>
      <c r="Q167" s="34" t="s">
        <v>337</v>
      </c>
      <c r="R167" s="35">
        <f t="shared" si="68"/>
        <v>0</v>
      </c>
      <c r="S167" s="36">
        <f t="shared" si="69"/>
        <v>111.11099999999999</v>
      </c>
      <c r="T167" s="36">
        <f t="shared" si="70"/>
        <v>111.111</v>
      </c>
      <c r="U167" s="35">
        <f t="shared" si="71"/>
        <v>0</v>
      </c>
      <c r="V167" s="35">
        <f t="shared" si="72"/>
        <v>111.111</v>
      </c>
      <c r="W167" s="29">
        <v>111</v>
      </c>
      <c r="X167" s="27"/>
      <c r="Y167" s="27"/>
      <c r="Z167" s="27"/>
      <c r="AA167" s="27"/>
      <c r="AB167" s="27"/>
      <c r="AH167" s="26"/>
      <c r="AI167" s="26"/>
      <c r="AK167" s="26"/>
      <c r="AL167" s="40"/>
      <c r="AM167" s="40"/>
      <c r="AN167" s="40"/>
      <c r="AO167" s="59"/>
      <c r="AP167" s="59"/>
      <c r="AQ167" s="59"/>
      <c r="AR167" s="30"/>
      <c r="AS167" s="26"/>
      <c r="AT167" s="1"/>
    </row>
    <row r="168" spans="1:46" ht="15" x14ac:dyDescent="0.25">
      <c r="A168" s="62">
        <v>5</v>
      </c>
      <c r="B168" s="62">
        <v>5</v>
      </c>
      <c r="C168" s="1" t="s">
        <v>399</v>
      </c>
      <c r="D168" s="29" t="s">
        <v>35</v>
      </c>
      <c r="E168" s="29">
        <v>97</v>
      </c>
      <c r="F168" s="27"/>
      <c r="G168" s="27"/>
      <c r="H168" s="27"/>
      <c r="I168" s="27"/>
      <c r="J168" s="27"/>
      <c r="K168" s="32">
        <f t="shared" si="64"/>
        <v>97</v>
      </c>
      <c r="L168" s="32" t="s">
        <v>719</v>
      </c>
      <c r="M168" s="32"/>
      <c r="N168" s="33">
        <f t="shared" si="65"/>
        <v>97.016199999999998</v>
      </c>
      <c r="O168" s="32">
        <f t="shared" si="66"/>
        <v>1</v>
      </c>
      <c r="P168" s="32" t="str">
        <f t="shared" ca="1" si="67"/>
        <v>Y</v>
      </c>
      <c r="Q168" s="34" t="s">
        <v>337</v>
      </c>
      <c r="R168" s="35">
        <f t="shared" si="68"/>
        <v>0</v>
      </c>
      <c r="S168" s="36">
        <f t="shared" si="69"/>
        <v>97.096999999999994</v>
      </c>
      <c r="T168" s="36">
        <f t="shared" si="70"/>
        <v>97.096999999999994</v>
      </c>
      <c r="U168" s="35">
        <f t="shared" si="71"/>
        <v>0</v>
      </c>
      <c r="V168" s="35">
        <f t="shared" si="72"/>
        <v>97.096999999999994</v>
      </c>
      <c r="W168" s="29">
        <v>97</v>
      </c>
      <c r="X168" s="27"/>
      <c r="Y168" s="27"/>
      <c r="Z168" s="27"/>
      <c r="AA168" s="27"/>
      <c r="AB168" s="27"/>
      <c r="AH168" s="26"/>
      <c r="AI168" s="26"/>
      <c r="AK168" s="26"/>
      <c r="AL168" s="40"/>
      <c r="AM168" s="40"/>
      <c r="AN168" s="40"/>
      <c r="AO168" s="59"/>
      <c r="AP168" s="59"/>
      <c r="AQ168" s="59"/>
      <c r="AR168" s="30"/>
      <c r="AS168" s="26"/>
      <c r="AT168" s="1"/>
    </row>
    <row r="169" spans="1:46" ht="15" x14ac:dyDescent="0.25">
      <c r="A169" s="62">
        <v>6</v>
      </c>
      <c r="B169" s="62">
        <v>6</v>
      </c>
      <c r="C169" s="1" t="s">
        <v>414</v>
      </c>
      <c r="D169" s="29" t="s">
        <v>25</v>
      </c>
      <c r="E169" s="29">
        <v>88</v>
      </c>
      <c r="F169" s="27"/>
      <c r="G169" s="27"/>
      <c r="H169" s="27"/>
      <c r="I169" s="27"/>
      <c r="J169" s="27"/>
      <c r="K169" s="32">
        <f t="shared" si="64"/>
        <v>88</v>
      </c>
      <c r="L169" s="32" t="s">
        <v>719</v>
      </c>
      <c r="M169" s="32"/>
      <c r="N169" s="33">
        <f t="shared" si="65"/>
        <v>88.016300000000001</v>
      </c>
      <c r="O169" s="32">
        <f t="shared" si="66"/>
        <v>1</v>
      </c>
      <c r="P169" s="32" t="str">
        <f t="shared" ca="1" si="67"/>
        <v>Y</v>
      </c>
      <c r="Q169" s="34" t="s">
        <v>337</v>
      </c>
      <c r="R169" s="35">
        <f t="shared" si="68"/>
        <v>0</v>
      </c>
      <c r="S169" s="36">
        <f t="shared" si="69"/>
        <v>88.087999999999994</v>
      </c>
      <c r="T169" s="36">
        <f t="shared" si="70"/>
        <v>88.087999999999994</v>
      </c>
      <c r="U169" s="35">
        <f t="shared" si="71"/>
        <v>0</v>
      </c>
      <c r="V169" s="35">
        <f t="shared" si="72"/>
        <v>88.087999999999994</v>
      </c>
      <c r="W169" s="29">
        <v>88</v>
      </c>
      <c r="X169" s="27"/>
      <c r="Y169" s="27"/>
      <c r="Z169" s="27"/>
      <c r="AA169" s="27"/>
      <c r="AB169" s="27"/>
      <c r="AH169" s="26"/>
      <c r="AI169" s="26"/>
      <c r="AK169" s="26"/>
      <c r="AL169" s="40"/>
      <c r="AM169" s="40"/>
      <c r="AN169" s="40"/>
      <c r="AO169" s="59"/>
      <c r="AP169" s="59"/>
      <c r="AQ169" s="59"/>
      <c r="AR169" s="30"/>
      <c r="AS169" s="26"/>
      <c r="AT169" s="1"/>
    </row>
    <row r="170" spans="1:46" ht="15" x14ac:dyDescent="0.25">
      <c r="A170" s="62">
        <v>7</v>
      </c>
      <c r="B170" s="62">
        <v>7</v>
      </c>
      <c r="C170" s="1" t="s">
        <v>421</v>
      </c>
      <c r="D170" s="29" t="s">
        <v>134</v>
      </c>
      <c r="E170" s="29">
        <v>83</v>
      </c>
      <c r="F170" s="27"/>
      <c r="G170" s="27"/>
      <c r="H170" s="27"/>
      <c r="I170" s="27"/>
      <c r="J170" s="27"/>
      <c r="K170" s="32">
        <f t="shared" si="64"/>
        <v>83</v>
      </c>
      <c r="L170" s="32" t="s">
        <v>719</v>
      </c>
      <c r="M170" s="32"/>
      <c r="N170" s="33">
        <f t="shared" si="65"/>
        <v>83.016400000000004</v>
      </c>
      <c r="O170" s="32">
        <f t="shared" si="66"/>
        <v>1</v>
      </c>
      <c r="P170" s="32" t="str">
        <f t="shared" ca="1" si="67"/>
        <v>Y</v>
      </c>
      <c r="Q170" s="34" t="s">
        <v>337</v>
      </c>
      <c r="R170" s="35">
        <f t="shared" si="68"/>
        <v>0</v>
      </c>
      <c r="S170" s="36">
        <f t="shared" si="69"/>
        <v>83.082999999999984</v>
      </c>
      <c r="T170" s="36">
        <f t="shared" si="70"/>
        <v>83.082999999999998</v>
      </c>
      <c r="U170" s="35">
        <f t="shared" si="71"/>
        <v>0</v>
      </c>
      <c r="V170" s="35">
        <f t="shared" si="72"/>
        <v>83.082999999999998</v>
      </c>
      <c r="W170" s="29">
        <v>83</v>
      </c>
      <c r="X170" s="27"/>
      <c r="Y170" s="27"/>
      <c r="Z170" s="27"/>
      <c r="AA170" s="27"/>
      <c r="AB170" s="27"/>
      <c r="AH170" s="26"/>
      <c r="AI170" s="26"/>
      <c r="AK170" s="26"/>
      <c r="AL170" s="40"/>
      <c r="AM170" s="40"/>
      <c r="AN170" s="40"/>
      <c r="AO170" s="59"/>
      <c r="AP170" s="59"/>
      <c r="AQ170" s="59"/>
      <c r="AR170" s="30"/>
      <c r="AS170" s="26"/>
      <c r="AT170" s="1"/>
    </row>
    <row r="171" spans="1:46" ht="15" x14ac:dyDescent="0.25">
      <c r="A171" s="62">
        <v>8</v>
      </c>
      <c r="B171" s="62">
        <v>8</v>
      </c>
      <c r="C171" s="1" t="s">
        <v>434</v>
      </c>
      <c r="D171" s="29" t="s">
        <v>25</v>
      </c>
      <c r="E171" s="29">
        <v>78</v>
      </c>
      <c r="F171" s="27"/>
      <c r="G171" s="27"/>
      <c r="H171" s="27"/>
      <c r="I171" s="27"/>
      <c r="J171" s="27"/>
      <c r="K171" s="32">
        <f t="shared" si="64"/>
        <v>78</v>
      </c>
      <c r="L171" s="32" t="s">
        <v>719</v>
      </c>
      <c r="M171" s="32"/>
      <c r="N171" s="33">
        <f t="shared" si="65"/>
        <v>78.016499999999994</v>
      </c>
      <c r="O171" s="32">
        <f t="shared" si="66"/>
        <v>1</v>
      </c>
      <c r="P171" s="32" t="str">
        <f t="shared" ca="1" si="67"/>
        <v>Y</v>
      </c>
      <c r="Q171" s="34" t="s">
        <v>337</v>
      </c>
      <c r="R171" s="35">
        <f t="shared" si="68"/>
        <v>0</v>
      </c>
      <c r="S171" s="36">
        <f t="shared" si="69"/>
        <v>78.077999999999989</v>
      </c>
      <c r="T171" s="36">
        <f t="shared" si="70"/>
        <v>78.078000000000003</v>
      </c>
      <c r="U171" s="35">
        <f t="shared" si="71"/>
        <v>0</v>
      </c>
      <c r="V171" s="35">
        <f t="shared" si="72"/>
        <v>78.078000000000003</v>
      </c>
      <c r="W171" s="29">
        <v>78</v>
      </c>
      <c r="X171" s="27"/>
      <c r="Y171" s="27"/>
      <c r="Z171" s="27"/>
      <c r="AA171" s="27"/>
      <c r="AB171" s="27"/>
      <c r="AH171" s="26"/>
      <c r="AI171" s="26"/>
      <c r="AK171" s="26"/>
      <c r="AL171" s="40"/>
      <c r="AM171" s="40"/>
      <c r="AN171" s="40"/>
      <c r="AO171" s="59"/>
      <c r="AP171" s="59"/>
      <c r="AQ171" s="59"/>
      <c r="AR171" s="30"/>
      <c r="AS171" s="26"/>
      <c r="AT171" s="1"/>
    </row>
    <row r="172" spans="1:46" ht="15" x14ac:dyDescent="0.25">
      <c r="A172" s="62">
        <v>9</v>
      </c>
      <c r="B172" s="62">
        <v>9</v>
      </c>
      <c r="C172" s="1" t="s">
        <v>451</v>
      </c>
      <c r="D172" s="29" t="s">
        <v>25</v>
      </c>
      <c r="E172" s="29">
        <v>65</v>
      </c>
      <c r="F172" s="27"/>
      <c r="G172" s="27"/>
      <c r="H172" s="27"/>
      <c r="I172" s="27"/>
      <c r="J172" s="27"/>
      <c r="K172" s="32">
        <f t="shared" si="64"/>
        <v>65</v>
      </c>
      <c r="L172" s="32" t="s">
        <v>719</v>
      </c>
      <c r="M172" s="32"/>
      <c r="N172" s="33">
        <f t="shared" si="65"/>
        <v>65.016599999999997</v>
      </c>
      <c r="O172" s="32">
        <f t="shared" si="66"/>
        <v>1</v>
      </c>
      <c r="P172" s="32" t="str">
        <f t="shared" ca="1" si="67"/>
        <v>Y</v>
      </c>
      <c r="Q172" s="34" t="s">
        <v>337</v>
      </c>
      <c r="R172" s="35">
        <f t="shared" si="68"/>
        <v>0</v>
      </c>
      <c r="S172" s="36">
        <f t="shared" si="69"/>
        <v>65.064999999999998</v>
      </c>
      <c r="T172" s="36">
        <f t="shared" si="70"/>
        <v>65.064999999999998</v>
      </c>
      <c r="U172" s="35">
        <f t="shared" si="71"/>
        <v>0</v>
      </c>
      <c r="V172" s="35">
        <f t="shared" si="72"/>
        <v>65.064999999999998</v>
      </c>
      <c r="W172" s="29">
        <v>65</v>
      </c>
      <c r="X172" s="27"/>
      <c r="Y172" s="27"/>
      <c r="Z172" s="27"/>
      <c r="AA172" s="27"/>
      <c r="AB172" s="27"/>
      <c r="AH172" s="26"/>
      <c r="AI172" s="26"/>
      <c r="AK172" s="26"/>
      <c r="AL172" s="40"/>
      <c r="AM172" s="40"/>
      <c r="AN172" s="40"/>
      <c r="AO172" s="59"/>
      <c r="AP172" s="59"/>
      <c r="AQ172" s="59"/>
      <c r="AR172" s="30"/>
      <c r="AS172" s="26"/>
      <c r="AT172" s="1"/>
    </row>
    <row r="173" spans="1:46" ht="15" x14ac:dyDescent="0.25">
      <c r="A173" s="62">
        <v>10</v>
      </c>
      <c r="B173" s="62">
        <v>10</v>
      </c>
      <c r="C173" s="1" t="s">
        <v>454</v>
      </c>
      <c r="D173" s="29" t="s">
        <v>158</v>
      </c>
      <c r="E173" s="29">
        <v>62</v>
      </c>
      <c r="F173" s="27"/>
      <c r="G173" s="27"/>
      <c r="H173" s="27"/>
      <c r="I173" s="27"/>
      <c r="J173" s="27"/>
      <c r="K173" s="32">
        <f t="shared" si="64"/>
        <v>62</v>
      </c>
      <c r="L173" s="32" t="s">
        <v>719</v>
      </c>
      <c r="M173" s="32"/>
      <c r="N173" s="33">
        <f t="shared" si="65"/>
        <v>62.0167</v>
      </c>
      <c r="O173" s="32">
        <f t="shared" si="66"/>
        <v>1</v>
      </c>
      <c r="P173" s="32" t="str">
        <f t="shared" ca="1" si="67"/>
        <v>Y</v>
      </c>
      <c r="Q173" s="34" t="s">
        <v>337</v>
      </c>
      <c r="R173" s="35">
        <f t="shared" si="68"/>
        <v>0</v>
      </c>
      <c r="S173" s="36">
        <f t="shared" si="69"/>
        <v>62.061999999999991</v>
      </c>
      <c r="T173" s="36">
        <f t="shared" si="70"/>
        <v>62.061999999999998</v>
      </c>
      <c r="U173" s="35">
        <f t="shared" si="71"/>
        <v>0</v>
      </c>
      <c r="V173" s="35">
        <f t="shared" si="72"/>
        <v>62.061999999999998</v>
      </c>
      <c r="W173" s="29">
        <v>62</v>
      </c>
      <c r="X173" s="27"/>
      <c r="Y173" s="27"/>
      <c r="Z173" s="27"/>
      <c r="AA173" s="27"/>
      <c r="AB173" s="27"/>
      <c r="AH173" s="26"/>
      <c r="AI173" s="26"/>
      <c r="AK173" s="26"/>
      <c r="AL173" s="40"/>
      <c r="AM173" s="40"/>
      <c r="AN173" s="40"/>
      <c r="AO173" s="59"/>
      <c r="AP173" s="59"/>
      <c r="AQ173" s="59"/>
      <c r="AR173" s="30"/>
      <c r="AS173" s="26"/>
      <c r="AT173" s="1"/>
    </row>
    <row r="174" spans="1:46" ht="15" x14ac:dyDescent="0.25">
      <c r="A174" s="62">
        <v>11</v>
      </c>
      <c r="B174" s="62">
        <v>11</v>
      </c>
      <c r="C174" s="1" t="s">
        <v>460</v>
      </c>
      <c r="D174" s="29" t="s">
        <v>44</v>
      </c>
      <c r="E174" s="29">
        <v>57</v>
      </c>
      <c r="F174" s="27"/>
      <c r="G174" s="27"/>
      <c r="H174" s="27"/>
      <c r="I174" s="27"/>
      <c r="J174" s="27"/>
      <c r="K174" s="32">
        <f t="shared" si="64"/>
        <v>57</v>
      </c>
      <c r="L174" s="32" t="s">
        <v>719</v>
      </c>
      <c r="M174" s="32"/>
      <c r="N174" s="33">
        <f t="shared" si="65"/>
        <v>57.016800000000003</v>
      </c>
      <c r="O174" s="32">
        <f t="shared" si="66"/>
        <v>1</v>
      </c>
      <c r="P174" s="32" t="str">
        <f t="shared" ca="1" si="67"/>
        <v>Y</v>
      </c>
      <c r="Q174" s="34" t="s">
        <v>337</v>
      </c>
      <c r="R174" s="35">
        <f t="shared" si="68"/>
        <v>0</v>
      </c>
      <c r="S174" s="36">
        <f t="shared" si="69"/>
        <v>57.056999999999995</v>
      </c>
      <c r="T174" s="36">
        <f t="shared" si="70"/>
        <v>57.057000000000002</v>
      </c>
      <c r="U174" s="35">
        <f t="shared" si="71"/>
        <v>0</v>
      </c>
      <c r="V174" s="35">
        <f t="shared" si="72"/>
        <v>57.057000000000002</v>
      </c>
      <c r="W174" s="29">
        <v>57</v>
      </c>
      <c r="X174" s="27"/>
      <c r="Y174" s="27"/>
      <c r="Z174" s="27"/>
      <c r="AA174" s="27"/>
      <c r="AB174" s="27"/>
      <c r="AH174" s="26"/>
      <c r="AI174" s="26"/>
      <c r="AK174" s="26"/>
      <c r="AL174" s="40"/>
      <c r="AM174" s="40"/>
      <c r="AN174" s="40"/>
      <c r="AO174" s="59"/>
      <c r="AP174" s="59"/>
      <c r="AQ174" s="59"/>
      <c r="AR174" s="30"/>
      <c r="AS174" s="26"/>
      <c r="AT174" s="1"/>
    </row>
    <row r="175" spans="1:46" ht="3" customHeight="1" x14ac:dyDescent="0.2">
      <c r="D175" s="54"/>
      <c r="E175" s="54"/>
      <c r="F175" s="54"/>
      <c r="G175" s="54"/>
      <c r="H175" s="54"/>
      <c r="I175" s="54"/>
      <c r="J175" s="54"/>
      <c r="K175" s="32"/>
      <c r="L175" s="27"/>
      <c r="M175" s="27"/>
      <c r="N175" s="42"/>
      <c r="O175" s="27"/>
      <c r="P175" s="27"/>
      <c r="R175" s="60"/>
      <c r="S175" s="60"/>
      <c r="T175" s="60"/>
      <c r="U175" s="60"/>
      <c r="V175" s="35"/>
      <c r="W175" s="54"/>
      <c r="X175" s="54"/>
      <c r="Y175" s="54"/>
      <c r="Z175" s="54"/>
      <c r="AA175" s="54"/>
      <c r="AB175" s="54"/>
      <c r="AH175" s="26"/>
      <c r="AI175" s="26"/>
      <c r="AK175" s="26"/>
      <c r="AL175" s="40"/>
      <c r="AM175" s="40"/>
      <c r="AN175" s="40"/>
      <c r="AO175" s="40"/>
      <c r="AP175" s="40"/>
      <c r="AQ175" s="40"/>
      <c r="AR175" s="30"/>
      <c r="AS175" s="26"/>
      <c r="AT175" s="1"/>
    </row>
    <row r="176" spans="1:46" x14ac:dyDescent="0.2">
      <c r="D176" s="27"/>
      <c r="E176" s="27"/>
      <c r="F176" s="27"/>
      <c r="G176" s="27"/>
      <c r="H176" s="27"/>
      <c r="I176" s="27"/>
      <c r="J176" s="27"/>
      <c r="K176" s="32"/>
      <c r="L176" s="27"/>
      <c r="M176" s="27"/>
      <c r="N176" s="42"/>
      <c r="O176" s="27"/>
      <c r="P176" s="27"/>
      <c r="R176" s="63"/>
      <c r="S176" s="63"/>
      <c r="T176" s="63"/>
      <c r="U176" s="63"/>
      <c r="V176" s="35"/>
      <c r="W176" s="27"/>
      <c r="X176" s="27"/>
      <c r="Y176" s="27"/>
      <c r="Z176" s="27"/>
      <c r="AA176" s="27"/>
      <c r="AB176" s="27"/>
      <c r="AH176" s="26"/>
      <c r="AI176" s="26"/>
      <c r="AK176" s="26"/>
      <c r="AL176" s="40"/>
      <c r="AM176" s="40"/>
      <c r="AN176" s="40"/>
      <c r="AO176" s="40"/>
      <c r="AP176" s="40"/>
      <c r="AQ176" s="40"/>
      <c r="AR176" s="30"/>
      <c r="AS176" s="26"/>
      <c r="AT176" s="1"/>
    </row>
    <row r="177" spans="1:46" ht="15" x14ac:dyDescent="0.25">
      <c r="A177" s="61"/>
      <c r="B177" s="61"/>
      <c r="C177" s="26" t="s">
        <v>444</v>
      </c>
      <c r="D177" s="27"/>
      <c r="E177" s="27"/>
      <c r="F177" s="27"/>
      <c r="G177" s="27"/>
      <c r="H177" s="27"/>
      <c r="I177" s="27"/>
      <c r="J177" s="27"/>
      <c r="K177" s="32"/>
      <c r="L177" s="27"/>
      <c r="M177" s="27"/>
      <c r="N177" s="42"/>
      <c r="O177" s="27"/>
      <c r="P177" s="27"/>
      <c r="Q177" s="54" t="str">
        <f>C177</f>
        <v>F70</v>
      </c>
      <c r="R177" s="60"/>
      <c r="S177" s="60"/>
      <c r="T177" s="60"/>
      <c r="U177" s="60"/>
      <c r="V177" s="35"/>
      <c r="W177" s="27"/>
      <c r="X177" s="54"/>
      <c r="Y177" s="54"/>
      <c r="Z177" s="54"/>
      <c r="AA177" s="54"/>
      <c r="AB177" s="54"/>
      <c r="AH177" s="26"/>
      <c r="AI177" s="26"/>
      <c r="AK177" s="26"/>
      <c r="AL177" s="40"/>
      <c r="AM177" s="40"/>
      <c r="AN177" s="40"/>
      <c r="AO177" s="38">
        <v>434</v>
      </c>
      <c r="AP177" s="38">
        <v>373</v>
      </c>
      <c r="AQ177" s="38">
        <v>369</v>
      </c>
      <c r="AR177" s="30"/>
      <c r="AS177" s="26"/>
      <c r="AT177" s="1"/>
    </row>
    <row r="178" spans="1:46" ht="15" x14ac:dyDescent="0.25">
      <c r="A178" s="62">
        <v>1</v>
      </c>
      <c r="B178" s="62">
        <v>1</v>
      </c>
      <c r="C178" s="1" t="s">
        <v>443</v>
      </c>
      <c r="D178" s="29" t="s">
        <v>146</v>
      </c>
      <c r="E178" s="29">
        <v>70</v>
      </c>
      <c r="F178" s="27"/>
      <c r="G178" s="27"/>
      <c r="H178" s="27"/>
      <c r="I178" s="27"/>
      <c r="J178" s="27"/>
      <c r="K178" s="32">
        <f>IFERROR(LARGE(E178:J178,1),0)+IF($D$5&gt;=2,IFERROR(LARGE(E178:J178,2),0),0)+IF($D$5&gt;=3,IFERROR(LARGE(E178:J178,3),0),0)+IF($D$5&gt;=4,IFERROR(LARGE(E178:J178,4),0),0)+IF($D$5&gt;=5,IFERROR(LARGE(E178:J178,5),0),0)+IF($D$5&gt;=6,IFERROR(LARGE(E178:J178,6),0),0)</f>
        <v>70</v>
      </c>
      <c r="L178" s="32" t="s">
        <v>719</v>
      </c>
      <c r="M178" s="32" t="s">
        <v>563</v>
      </c>
      <c r="N178" s="33">
        <f>K178+(ROW(K178)-ROW(K$6))/10000</f>
        <v>70.017200000000003</v>
      </c>
      <c r="O178" s="32">
        <f>COUNT(E178:J178)</f>
        <v>1</v>
      </c>
      <c r="P178" s="32" t="str">
        <f ca="1">IF(AND(O178=1,OFFSET(D178,0,P$3)&gt;0),"Y",0)</f>
        <v>Y</v>
      </c>
      <c r="Q178" s="34" t="s">
        <v>444</v>
      </c>
      <c r="R178" s="35">
        <f>1-(Q178=Q177)</f>
        <v>0</v>
      </c>
      <c r="S178" s="36">
        <f>IFERROR(LARGE(E178:J178,1),0)*1.001+IF($D$5&gt;=2,IFERROR(LARGE(E178:J178,2),0),0)*1.0001+IF($D$5&gt;=3,IFERROR(LARGE(E178:J178,3),0),0)*1.00001+IF($D$5&gt;=4,IFERROR(LARGE(E178:J178,4),0),0)*1.000001+IF($D$5&gt;=5,IFERROR(LARGE(E178:J178,5),0),0)*1.0000001+IF($D$5&gt;=6,IFERROR(LARGE(E178:J178,6),0),0)*1.00000001</f>
        <v>70.069999999999993</v>
      </c>
      <c r="T178" s="36">
        <f>K178+W178/1000+IF($D$5&gt;=2,X178/10000,0)+IF($D$5&gt;=3,Y178/100000,0)+IF($D$5&gt;=4,Z178/1000000,0)+IF($D$5&gt;=5,AA178/10000000,0)+IF($D$5&gt;=6,AB178/100000000,0)</f>
        <v>70.069999999999993</v>
      </c>
      <c r="U178" s="35">
        <f>1-(S178=T178)</f>
        <v>0</v>
      </c>
      <c r="V178" s="35">
        <f>K178+W178/1000+X178/10000+Y178/100000+Z178/1000000+AA178/10000000+AB178/100000000</f>
        <v>70.069999999999993</v>
      </c>
      <c r="W178" s="29">
        <v>70</v>
      </c>
      <c r="X178" s="27"/>
      <c r="Y178" s="27"/>
      <c r="Z178" s="27"/>
      <c r="AA178" s="27"/>
      <c r="AB178" s="27"/>
      <c r="AH178" s="26"/>
      <c r="AI178" s="26"/>
      <c r="AK178" s="26"/>
      <c r="AL178" s="40"/>
      <c r="AM178" s="40"/>
      <c r="AN178" s="40"/>
      <c r="AO178" s="59"/>
      <c r="AP178" s="59"/>
      <c r="AQ178" s="59"/>
      <c r="AR178" s="30"/>
      <c r="AS178" s="26"/>
      <c r="AT178" s="1"/>
    </row>
    <row r="179" spans="1:46" ht="15" x14ac:dyDescent="0.25">
      <c r="A179" s="62">
        <v>2</v>
      </c>
      <c r="B179" s="62">
        <v>2</v>
      </c>
      <c r="C179" s="1" t="s">
        <v>452</v>
      </c>
      <c r="D179" s="29" t="s">
        <v>87</v>
      </c>
      <c r="E179" s="29">
        <v>64</v>
      </c>
      <c r="F179" s="27"/>
      <c r="G179" s="27"/>
      <c r="H179" s="27"/>
      <c r="I179" s="27"/>
      <c r="J179" s="27"/>
      <c r="K179" s="32">
        <f>IFERROR(LARGE(E179:J179,1),0)+IF($D$5&gt;=2,IFERROR(LARGE(E179:J179,2),0),0)+IF($D$5&gt;=3,IFERROR(LARGE(E179:J179,3),0),0)+IF($D$5&gt;=4,IFERROR(LARGE(E179:J179,4),0),0)+IF($D$5&gt;=5,IFERROR(LARGE(E179:J179,5),0),0)+IF($D$5&gt;=6,IFERROR(LARGE(E179:J179,6),0),0)</f>
        <v>64</v>
      </c>
      <c r="L179" s="32" t="s">
        <v>719</v>
      </c>
      <c r="M179" s="32" t="s">
        <v>564</v>
      </c>
      <c r="N179" s="33">
        <f>K179+(ROW(K179)-ROW(K$6))/10000</f>
        <v>64.017300000000006</v>
      </c>
      <c r="O179" s="32">
        <f>COUNT(E179:J179)</f>
        <v>1</v>
      </c>
      <c r="P179" s="32" t="str">
        <f ca="1">IF(AND(O179=1,OFFSET(D179,0,P$3)&gt;0),"Y",0)</f>
        <v>Y</v>
      </c>
      <c r="Q179" s="34" t="s">
        <v>444</v>
      </c>
      <c r="R179" s="35">
        <f>1-(Q179=Q178)</f>
        <v>0</v>
      </c>
      <c r="S179" s="36">
        <f>IFERROR(LARGE(E179:J179,1),0)*1.001+IF($D$5&gt;=2,IFERROR(LARGE(E179:J179,2),0),0)*1.0001+IF($D$5&gt;=3,IFERROR(LARGE(E179:J179,3),0),0)*1.00001+IF($D$5&gt;=4,IFERROR(LARGE(E179:J179,4),0),0)*1.000001+IF($D$5&gt;=5,IFERROR(LARGE(E179:J179,5),0),0)*1.0000001+IF($D$5&gt;=6,IFERROR(LARGE(E179:J179,6),0),0)*1.00000001</f>
        <v>64.063999999999993</v>
      </c>
      <c r="T179" s="36">
        <f>K179+W179/1000+IF($D$5&gt;=2,X179/10000,0)+IF($D$5&gt;=3,Y179/100000,0)+IF($D$5&gt;=4,Z179/1000000,0)+IF($D$5&gt;=5,AA179/10000000,0)+IF($D$5&gt;=6,AB179/100000000,0)</f>
        <v>64.063999999999993</v>
      </c>
      <c r="U179" s="35">
        <f>1-(S179=T179)</f>
        <v>0</v>
      </c>
      <c r="V179" s="35">
        <f>K179+W179/1000+X179/10000+Y179/100000+Z179/1000000+AA179/10000000+AB179/100000000</f>
        <v>64.063999999999993</v>
      </c>
      <c r="W179" s="29">
        <v>64</v>
      </c>
      <c r="X179" s="27"/>
      <c r="Y179" s="27"/>
      <c r="Z179" s="27"/>
      <c r="AA179" s="27"/>
      <c r="AB179" s="27"/>
      <c r="AH179" s="26"/>
      <c r="AI179" s="26"/>
      <c r="AK179" s="26"/>
      <c r="AL179" s="40"/>
      <c r="AM179" s="40"/>
      <c r="AN179" s="40"/>
      <c r="AO179" s="59"/>
      <c r="AP179" s="59"/>
      <c r="AQ179" s="59"/>
      <c r="AR179" s="30"/>
      <c r="AS179" s="26"/>
      <c r="AT179" s="1"/>
    </row>
    <row r="180" spans="1:46" s="26" customFormat="1" ht="3" customHeight="1" x14ac:dyDescent="0.2">
      <c r="A180" s="2"/>
      <c r="B180" s="2"/>
      <c r="C180" s="2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42"/>
      <c r="O180" s="27"/>
      <c r="P180" s="27"/>
      <c r="R180" s="63"/>
      <c r="S180" s="63"/>
      <c r="T180" s="63"/>
      <c r="U180" s="63"/>
      <c r="V180" s="64"/>
      <c r="W180" s="27"/>
      <c r="X180" s="27"/>
      <c r="Y180" s="27"/>
      <c r="Z180" s="27"/>
      <c r="AA180" s="27"/>
      <c r="AB180" s="27"/>
      <c r="AL180" s="40"/>
      <c r="AM180" s="40"/>
      <c r="AN180" s="40"/>
      <c r="AO180" s="40"/>
      <c r="AP180" s="40"/>
      <c r="AQ180" s="40"/>
      <c r="AR180" s="52"/>
    </row>
    <row r="181" spans="1:46" x14ac:dyDescent="0.2">
      <c r="J181" s="27"/>
      <c r="K181" s="27"/>
      <c r="L181" s="27"/>
      <c r="M181" s="27"/>
      <c r="N181" s="27"/>
      <c r="O181" s="27"/>
      <c r="P181" s="27"/>
      <c r="R181" s="65"/>
      <c r="S181" s="65"/>
      <c r="T181" s="65"/>
      <c r="U181" s="65"/>
      <c r="V181" s="27"/>
      <c r="AK181" s="26"/>
      <c r="AO181" s="26"/>
    </row>
    <row r="182" spans="1:46" x14ac:dyDescent="0.2">
      <c r="J182" s="27"/>
      <c r="K182" s="27"/>
      <c r="L182" s="27"/>
      <c r="M182" s="27"/>
      <c r="N182" s="27"/>
      <c r="O182" s="27"/>
      <c r="P182" s="27"/>
      <c r="R182" s="65"/>
      <c r="S182" s="65"/>
      <c r="T182" s="65"/>
      <c r="U182" s="65"/>
      <c r="V182" s="27"/>
      <c r="AK182" s="26"/>
      <c r="AO182" s="26"/>
    </row>
    <row r="183" spans="1:46" x14ac:dyDescent="0.2">
      <c r="J183" s="27"/>
      <c r="K183" s="27"/>
      <c r="L183" s="27"/>
      <c r="M183" s="27"/>
      <c r="N183" s="27"/>
      <c r="O183" s="27"/>
      <c r="P183" s="27"/>
      <c r="R183" s="65"/>
      <c r="S183" s="65"/>
      <c r="T183" s="65"/>
      <c r="U183" s="65"/>
      <c r="V183" s="27"/>
      <c r="AK183" s="26"/>
      <c r="AO183" s="26"/>
    </row>
    <row r="184" spans="1:46" x14ac:dyDescent="0.2">
      <c r="J184" s="27"/>
      <c r="K184" s="27"/>
      <c r="L184" s="27"/>
      <c r="M184" s="27"/>
      <c r="N184" s="27"/>
      <c r="O184" s="27"/>
      <c r="P184" s="27"/>
      <c r="R184" s="65"/>
      <c r="S184" s="65"/>
      <c r="T184" s="65"/>
      <c r="U184" s="65"/>
      <c r="V184" s="27"/>
      <c r="AK184" s="26"/>
      <c r="AO184" s="26"/>
    </row>
    <row r="185" spans="1:46" x14ac:dyDescent="0.2">
      <c r="J185" s="27"/>
      <c r="K185" s="27"/>
      <c r="L185" s="27"/>
      <c r="M185" s="27"/>
      <c r="N185" s="27"/>
      <c r="O185" s="27"/>
      <c r="P185" s="27"/>
      <c r="R185" s="65"/>
      <c r="S185" s="65"/>
      <c r="T185" s="65"/>
      <c r="U185" s="65"/>
      <c r="V185" s="27"/>
    </row>
    <row r="186" spans="1:46" x14ac:dyDescent="0.2">
      <c r="J186" s="27"/>
      <c r="K186" s="27"/>
      <c r="L186" s="27"/>
      <c r="M186" s="27"/>
      <c r="N186" s="27"/>
      <c r="O186" s="27"/>
      <c r="P186" s="27"/>
      <c r="R186" s="65"/>
      <c r="S186" s="65"/>
      <c r="T186" s="65"/>
      <c r="U186" s="65"/>
      <c r="V186" s="27"/>
    </row>
    <row r="187" spans="1:46" x14ac:dyDescent="0.2">
      <c r="J187" s="27"/>
      <c r="K187" s="27"/>
      <c r="L187" s="27"/>
      <c r="M187" s="27"/>
      <c r="N187" s="27"/>
      <c r="O187" s="27"/>
      <c r="P187" s="27"/>
      <c r="R187" s="65"/>
      <c r="S187" s="65"/>
      <c r="T187" s="65"/>
      <c r="U187" s="65"/>
      <c r="V187" s="27"/>
    </row>
    <row r="188" spans="1:46" x14ac:dyDescent="0.2">
      <c r="J188" s="27"/>
      <c r="K188" s="27"/>
      <c r="L188" s="27"/>
      <c r="M188" s="27"/>
      <c r="N188" s="27"/>
      <c r="O188" s="27"/>
      <c r="P188" s="27"/>
      <c r="R188" s="65"/>
      <c r="S188" s="65"/>
      <c r="T188" s="65"/>
      <c r="U188" s="65"/>
      <c r="V188" s="27"/>
    </row>
    <row r="189" spans="1:46" x14ac:dyDescent="0.2">
      <c r="J189" s="27"/>
      <c r="K189" s="27"/>
      <c r="L189" s="27"/>
      <c r="M189" s="27"/>
      <c r="N189" s="27"/>
      <c r="O189" s="27"/>
      <c r="P189" s="27"/>
      <c r="R189" s="65"/>
      <c r="S189" s="65"/>
      <c r="T189" s="65"/>
      <c r="U189" s="65"/>
      <c r="V189" s="27"/>
    </row>
    <row r="190" spans="1:46" x14ac:dyDescent="0.2">
      <c r="J190" s="27"/>
      <c r="K190" s="27"/>
      <c r="L190" s="27"/>
      <c r="M190" s="27"/>
      <c r="N190" s="27"/>
      <c r="O190" s="27"/>
      <c r="P190" s="27"/>
      <c r="R190" s="65"/>
      <c r="S190" s="65"/>
      <c r="T190" s="65"/>
      <c r="U190" s="65"/>
      <c r="V190" s="27"/>
    </row>
    <row r="191" spans="1:46" x14ac:dyDescent="0.2">
      <c r="J191" s="27"/>
      <c r="K191" s="27"/>
      <c r="L191" s="27"/>
      <c r="M191" s="27"/>
      <c r="N191" s="27"/>
      <c r="O191" s="27"/>
      <c r="P191" s="27"/>
      <c r="R191" s="65"/>
      <c r="S191" s="65"/>
      <c r="T191" s="65"/>
      <c r="U191" s="65"/>
      <c r="V191" s="27"/>
    </row>
    <row r="192" spans="1:46" x14ac:dyDescent="0.2">
      <c r="J192" s="27"/>
      <c r="K192" s="27"/>
      <c r="L192" s="27"/>
      <c r="M192" s="27"/>
      <c r="N192" s="27"/>
      <c r="O192" s="27"/>
      <c r="P192" s="27"/>
      <c r="R192" s="65"/>
      <c r="S192" s="65"/>
      <c r="T192" s="65"/>
      <c r="U192" s="65"/>
      <c r="V192" s="27"/>
    </row>
    <row r="193" spans="10:22" x14ac:dyDescent="0.2">
      <c r="J193" s="27"/>
      <c r="K193" s="27"/>
      <c r="L193" s="27"/>
      <c r="M193" s="27"/>
      <c r="N193" s="27"/>
      <c r="O193" s="27"/>
      <c r="P193" s="27"/>
      <c r="R193" s="65"/>
      <c r="S193" s="65"/>
      <c r="T193" s="65"/>
      <c r="U193" s="65"/>
      <c r="V193" s="27"/>
    </row>
    <row r="194" spans="10:22" x14ac:dyDescent="0.2">
      <c r="J194" s="27"/>
      <c r="K194" s="27"/>
      <c r="L194" s="27"/>
      <c r="M194" s="27"/>
      <c r="N194" s="27"/>
      <c r="O194" s="27"/>
      <c r="P194" s="27"/>
      <c r="R194" s="65"/>
      <c r="S194" s="65"/>
      <c r="T194" s="65"/>
      <c r="U194" s="65"/>
      <c r="V194" s="27"/>
    </row>
    <row r="195" spans="10:22" x14ac:dyDescent="0.2">
      <c r="J195" s="27"/>
      <c r="K195" s="27"/>
      <c r="L195" s="27"/>
      <c r="M195" s="27"/>
      <c r="N195" s="27"/>
      <c r="O195" s="27"/>
      <c r="P195" s="27"/>
      <c r="R195" s="65"/>
      <c r="S195" s="65"/>
      <c r="T195" s="65"/>
      <c r="U195" s="65"/>
      <c r="V195" s="27"/>
    </row>
    <row r="196" spans="10:22" x14ac:dyDescent="0.2">
      <c r="J196" s="27"/>
      <c r="K196" s="27"/>
      <c r="L196" s="27"/>
      <c r="M196" s="27"/>
      <c r="N196" s="27"/>
      <c r="O196" s="27"/>
      <c r="P196" s="27"/>
      <c r="R196" s="65"/>
      <c r="S196" s="65"/>
      <c r="T196" s="65"/>
      <c r="U196" s="65"/>
      <c r="V196" s="27"/>
    </row>
    <row r="197" spans="10:22" x14ac:dyDescent="0.2">
      <c r="J197" s="27"/>
      <c r="K197" s="27"/>
      <c r="L197" s="27"/>
      <c r="M197" s="27"/>
      <c r="N197" s="27"/>
      <c r="O197" s="27"/>
      <c r="P197" s="27"/>
      <c r="R197" s="65"/>
      <c r="S197" s="65"/>
      <c r="T197" s="65"/>
      <c r="U197" s="65"/>
      <c r="V197" s="27"/>
    </row>
    <row r="198" spans="10:22" x14ac:dyDescent="0.2">
      <c r="J198" s="27"/>
      <c r="K198" s="27"/>
      <c r="L198" s="27"/>
      <c r="M198" s="27"/>
      <c r="N198" s="27"/>
      <c r="O198" s="27"/>
      <c r="P198" s="27"/>
      <c r="R198" s="65"/>
      <c r="S198" s="65"/>
      <c r="T198" s="65"/>
      <c r="U198" s="65"/>
      <c r="V198" s="27"/>
    </row>
    <row r="199" spans="10:22" x14ac:dyDescent="0.2">
      <c r="J199" s="27"/>
      <c r="K199" s="27"/>
      <c r="L199" s="27"/>
      <c r="M199" s="27"/>
      <c r="N199" s="27"/>
      <c r="O199" s="27"/>
      <c r="P199" s="27"/>
      <c r="R199" s="65"/>
      <c r="S199" s="65"/>
      <c r="T199" s="65"/>
      <c r="U199" s="65"/>
      <c r="V199" s="27"/>
    </row>
    <row r="200" spans="10:22" x14ac:dyDescent="0.2">
      <c r="J200" s="27"/>
      <c r="K200" s="27"/>
      <c r="L200" s="27"/>
      <c r="M200" s="27"/>
      <c r="N200" s="27"/>
      <c r="O200" s="27"/>
      <c r="P200" s="27"/>
      <c r="R200" s="65"/>
      <c r="S200" s="65"/>
      <c r="T200" s="65"/>
      <c r="U200" s="65"/>
      <c r="V200" s="27"/>
    </row>
    <row r="201" spans="10:22" x14ac:dyDescent="0.2">
      <c r="J201" s="27"/>
      <c r="K201" s="27"/>
      <c r="L201" s="27"/>
      <c r="M201" s="27"/>
      <c r="N201" s="27"/>
      <c r="O201" s="27"/>
      <c r="P201" s="27"/>
      <c r="R201" s="65"/>
      <c r="S201" s="65"/>
      <c r="T201" s="65"/>
      <c r="U201" s="65"/>
      <c r="V201" s="27"/>
    </row>
    <row r="202" spans="10:22" x14ac:dyDescent="0.2">
      <c r="J202" s="27"/>
      <c r="K202" s="27"/>
      <c r="L202" s="27"/>
      <c r="M202" s="27"/>
      <c r="N202" s="27"/>
      <c r="O202" s="27"/>
      <c r="P202" s="27"/>
      <c r="R202" s="65"/>
      <c r="S202" s="65"/>
      <c r="T202" s="65"/>
      <c r="U202" s="65"/>
      <c r="V202" s="27"/>
    </row>
    <row r="203" spans="10:22" x14ac:dyDescent="0.2">
      <c r="J203" s="27"/>
      <c r="K203" s="27"/>
      <c r="L203" s="27"/>
      <c r="M203" s="27"/>
      <c r="N203" s="27"/>
      <c r="O203" s="27"/>
      <c r="P203" s="27"/>
      <c r="R203" s="65"/>
      <c r="S203" s="65"/>
      <c r="T203" s="65"/>
      <c r="U203" s="65"/>
      <c r="V203" s="27"/>
    </row>
    <row r="204" spans="10:22" x14ac:dyDescent="0.2">
      <c r="J204" s="27"/>
      <c r="K204" s="27"/>
      <c r="L204" s="27"/>
      <c r="M204" s="27"/>
      <c r="N204" s="27"/>
      <c r="O204" s="27"/>
      <c r="P204" s="27"/>
      <c r="R204" s="65"/>
      <c r="S204" s="65"/>
      <c r="T204" s="65"/>
      <c r="U204" s="65"/>
      <c r="V204" s="27"/>
    </row>
    <row r="205" spans="10:22" x14ac:dyDescent="0.2">
      <c r="J205" s="27"/>
      <c r="K205" s="27"/>
      <c r="L205" s="27"/>
      <c r="M205" s="27"/>
      <c r="N205" s="27"/>
      <c r="O205" s="27"/>
      <c r="P205" s="27"/>
      <c r="R205" s="65"/>
      <c r="S205" s="65"/>
      <c r="T205" s="65"/>
      <c r="U205" s="65"/>
      <c r="V205" s="27"/>
    </row>
    <row r="206" spans="10:22" x14ac:dyDescent="0.2">
      <c r="J206" s="27"/>
      <c r="K206" s="27"/>
      <c r="L206" s="27"/>
      <c r="M206" s="27"/>
      <c r="N206" s="27"/>
      <c r="O206" s="27"/>
      <c r="P206" s="27"/>
      <c r="R206" s="65"/>
      <c r="S206" s="65"/>
      <c r="T206" s="65"/>
      <c r="U206" s="65"/>
      <c r="V206" s="27"/>
    </row>
    <row r="207" spans="10:22" x14ac:dyDescent="0.2">
      <c r="J207" s="27"/>
      <c r="K207" s="27"/>
      <c r="L207" s="27"/>
      <c r="M207" s="27"/>
      <c r="N207" s="27"/>
      <c r="O207" s="27"/>
      <c r="P207" s="27"/>
      <c r="R207" s="65"/>
      <c r="S207" s="65"/>
      <c r="T207" s="65"/>
      <c r="U207" s="65"/>
      <c r="V207" s="27"/>
    </row>
    <row r="208" spans="10:22" x14ac:dyDescent="0.2">
      <c r="J208" s="27"/>
      <c r="K208" s="27"/>
      <c r="L208" s="27"/>
      <c r="M208" s="27"/>
      <c r="N208" s="27"/>
      <c r="O208" s="27"/>
      <c r="P208" s="27"/>
      <c r="R208" s="65"/>
      <c r="S208" s="65"/>
      <c r="T208" s="65"/>
      <c r="U208" s="65"/>
      <c r="V208" s="27"/>
    </row>
    <row r="209" spans="10:22" x14ac:dyDescent="0.2">
      <c r="J209" s="27"/>
      <c r="K209" s="27"/>
      <c r="L209" s="27"/>
      <c r="M209" s="27"/>
      <c r="N209" s="27"/>
      <c r="O209" s="27"/>
      <c r="P209" s="27"/>
      <c r="R209" s="65"/>
      <c r="S209" s="65"/>
      <c r="T209" s="65"/>
      <c r="U209" s="65"/>
      <c r="V209" s="27"/>
    </row>
    <row r="210" spans="10:22" x14ac:dyDescent="0.2">
      <c r="J210" s="27"/>
      <c r="K210" s="27"/>
      <c r="L210" s="27"/>
      <c r="M210" s="27"/>
      <c r="N210" s="27"/>
      <c r="O210" s="27"/>
      <c r="P210" s="27"/>
      <c r="R210" s="65"/>
      <c r="S210" s="65"/>
      <c r="T210" s="65"/>
      <c r="U210" s="65"/>
      <c r="V210" s="27"/>
    </row>
    <row r="211" spans="10:22" x14ac:dyDescent="0.2">
      <c r="J211" s="27"/>
      <c r="K211" s="27"/>
      <c r="L211" s="27"/>
      <c r="M211" s="27"/>
      <c r="N211" s="27"/>
      <c r="O211" s="27"/>
      <c r="P211" s="27"/>
      <c r="R211" s="65"/>
      <c r="S211" s="65"/>
      <c r="T211" s="65"/>
      <c r="U211" s="65"/>
      <c r="V211" s="27"/>
    </row>
    <row r="212" spans="10:22" x14ac:dyDescent="0.2">
      <c r="J212" s="27"/>
      <c r="K212" s="27"/>
      <c r="L212" s="27"/>
      <c r="M212" s="27"/>
      <c r="N212" s="27"/>
      <c r="O212" s="27"/>
      <c r="P212" s="27"/>
      <c r="R212" s="65"/>
      <c r="S212" s="65"/>
      <c r="T212" s="65"/>
      <c r="U212" s="65"/>
      <c r="V212" s="27"/>
    </row>
    <row r="213" spans="10:22" x14ac:dyDescent="0.2">
      <c r="J213" s="27"/>
      <c r="K213" s="27"/>
      <c r="L213" s="27"/>
      <c r="M213" s="27"/>
      <c r="N213" s="27"/>
      <c r="O213" s="27"/>
      <c r="P213" s="27"/>
      <c r="R213" s="65"/>
      <c r="S213" s="65"/>
      <c r="T213" s="65"/>
      <c r="U213" s="65"/>
      <c r="V213" s="27"/>
    </row>
    <row r="214" spans="10:22" x14ac:dyDescent="0.2">
      <c r="J214" s="27"/>
      <c r="K214" s="27"/>
      <c r="L214" s="27"/>
      <c r="M214" s="27"/>
      <c r="N214" s="27"/>
      <c r="O214" s="27"/>
      <c r="P214" s="27"/>
      <c r="R214" s="65"/>
      <c r="S214" s="65"/>
      <c r="T214" s="65"/>
      <c r="U214" s="65"/>
      <c r="V214" s="27"/>
    </row>
    <row r="215" spans="10:22" x14ac:dyDescent="0.2">
      <c r="J215" s="27"/>
      <c r="K215" s="27"/>
      <c r="L215" s="27"/>
      <c r="M215" s="27"/>
      <c r="N215" s="27"/>
      <c r="O215" s="27"/>
      <c r="P215" s="27"/>
      <c r="R215" s="65"/>
      <c r="S215" s="65"/>
      <c r="T215" s="65"/>
      <c r="U215" s="65"/>
      <c r="V215" s="27"/>
    </row>
    <row r="216" spans="10:22" x14ac:dyDescent="0.2">
      <c r="J216" s="27"/>
      <c r="K216" s="27"/>
      <c r="L216" s="27"/>
      <c r="M216" s="27"/>
      <c r="N216" s="27"/>
      <c r="O216" s="27"/>
      <c r="P216" s="27"/>
      <c r="R216" s="65"/>
      <c r="S216" s="65"/>
      <c r="T216" s="65"/>
      <c r="U216" s="65"/>
      <c r="V216" s="27"/>
    </row>
    <row r="217" spans="10:22" x14ac:dyDescent="0.2">
      <c r="J217" s="27"/>
      <c r="K217" s="27"/>
      <c r="L217" s="27"/>
      <c r="M217" s="27"/>
      <c r="N217" s="27"/>
      <c r="O217" s="27"/>
      <c r="P217" s="27"/>
      <c r="R217" s="65"/>
      <c r="S217" s="65"/>
      <c r="T217" s="65"/>
      <c r="U217" s="65"/>
      <c r="V217" s="27"/>
    </row>
    <row r="218" spans="10:22" x14ac:dyDescent="0.2">
      <c r="J218" s="27"/>
      <c r="K218" s="27"/>
      <c r="L218" s="27"/>
      <c r="M218" s="27"/>
      <c r="N218" s="27"/>
      <c r="O218" s="27"/>
      <c r="P218" s="27"/>
      <c r="R218" s="65"/>
      <c r="S218" s="65"/>
      <c r="T218" s="65"/>
      <c r="U218" s="65"/>
      <c r="V218" s="27"/>
    </row>
    <row r="219" spans="10:22" x14ac:dyDescent="0.2">
      <c r="J219" s="27"/>
      <c r="K219" s="27"/>
      <c r="L219" s="27"/>
      <c r="M219" s="27"/>
      <c r="N219" s="27"/>
      <c r="O219" s="27"/>
      <c r="P219" s="27"/>
      <c r="R219" s="65"/>
      <c r="S219" s="65"/>
      <c r="T219" s="65"/>
      <c r="U219" s="65"/>
      <c r="V219" s="27"/>
    </row>
    <row r="220" spans="10:22" x14ac:dyDescent="0.2">
      <c r="J220" s="27"/>
      <c r="K220" s="27"/>
      <c r="L220" s="27"/>
      <c r="M220" s="27"/>
      <c r="N220" s="27"/>
      <c r="O220" s="27"/>
      <c r="P220" s="27"/>
      <c r="R220" s="65"/>
      <c r="S220" s="65"/>
      <c r="T220" s="65"/>
      <c r="U220" s="65"/>
      <c r="V220" s="27"/>
    </row>
    <row r="221" spans="10:22" x14ac:dyDescent="0.2">
      <c r="J221" s="27"/>
      <c r="K221" s="27"/>
      <c r="L221" s="27"/>
      <c r="M221" s="27"/>
      <c r="N221" s="27"/>
      <c r="O221" s="27"/>
      <c r="P221" s="27"/>
      <c r="R221" s="65"/>
      <c r="S221" s="65"/>
      <c r="T221" s="65"/>
      <c r="U221" s="65"/>
      <c r="V221" s="27"/>
    </row>
    <row r="222" spans="10:22" x14ac:dyDescent="0.2">
      <c r="J222" s="27"/>
      <c r="K222" s="27"/>
      <c r="L222" s="27"/>
      <c r="M222" s="27"/>
      <c r="N222" s="27"/>
      <c r="O222" s="27"/>
      <c r="P222" s="27"/>
      <c r="R222" s="65"/>
      <c r="S222" s="65"/>
      <c r="T222" s="65"/>
      <c r="U222" s="65"/>
      <c r="V222" s="27"/>
    </row>
    <row r="223" spans="10:22" x14ac:dyDescent="0.2">
      <c r="J223" s="27"/>
      <c r="K223" s="27"/>
      <c r="L223" s="27"/>
      <c r="M223" s="27"/>
      <c r="N223" s="27"/>
      <c r="O223" s="27"/>
      <c r="P223" s="27"/>
      <c r="R223" s="65"/>
      <c r="S223" s="65"/>
      <c r="T223" s="65"/>
      <c r="U223" s="65"/>
      <c r="V223" s="27"/>
    </row>
    <row r="224" spans="10:22" x14ac:dyDescent="0.2">
      <c r="J224" s="27"/>
      <c r="K224" s="27"/>
      <c r="L224" s="27"/>
      <c r="M224" s="27"/>
      <c r="N224" s="27"/>
      <c r="O224" s="27"/>
      <c r="P224" s="27"/>
      <c r="R224" s="65"/>
      <c r="S224" s="65"/>
      <c r="T224" s="65"/>
      <c r="U224" s="65"/>
      <c r="V224" s="27"/>
    </row>
    <row r="225" spans="10:22" x14ac:dyDescent="0.2">
      <c r="J225" s="27"/>
      <c r="K225" s="27"/>
      <c r="L225" s="27"/>
      <c r="M225" s="27"/>
      <c r="N225" s="27"/>
      <c r="O225" s="27"/>
      <c r="P225" s="27"/>
      <c r="R225" s="65"/>
      <c r="S225" s="65"/>
      <c r="T225" s="65"/>
      <c r="U225" s="65"/>
      <c r="V225" s="27"/>
    </row>
    <row r="226" spans="10:22" x14ac:dyDescent="0.2">
      <c r="J226" s="27"/>
      <c r="K226" s="27"/>
      <c r="L226" s="27"/>
      <c r="M226" s="27"/>
      <c r="N226" s="27"/>
      <c r="O226" s="27"/>
      <c r="P226" s="27"/>
      <c r="R226" s="65"/>
      <c r="S226" s="65"/>
      <c r="T226" s="65"/>
      <c r="U226" s="65"/>
      <c r="V226" s="27"/>
    </row>
    <row r="227" spans="10:22" x14ac:dyDescent="0.2">
      <c r="J227" s="27"/>
      <c r="K227" s="27"/>
      <c r="L227" s="27"/>
      <c r="M227" s="27"/>
      <c r="N227" s="27"/>
      <c r="O227" s="27"/>
      <c r="P227" s="27"/>
      <c r="R227" s="65"/>
      <c r="S227" s="65"/>
      <c r="T227" s="65"/>
      <c r="U227" s="65"/>
      <c r="V227" s="27"/>
    </row>
    <row r="228" spans="10:22" x14ac:dyDescent="0.2">
      <c r="J228" s="27"/>
      <c r="K228" s="27"/>
      <c r="L228" s="27"/>
      <c r="M228" s="27"/>
      <c r="N228" s="27"/>
      <c r="O228" s="27"/>
      <c r="P228" s="27"/>
      <c r="R228" s="65"/>
      <c r="S228" s="65"/>
      <c r="T228" s="65"/>
      <c r="U228" s="65"/>
      <c r="V228" s="27"/>
    </row>
    <row r="229" spans="10:22" x14ac:dyDescent="0.2">
      <c r="J229" s="27"/>
      <c r="K229" s="27"/>
      <c r="L229" s="27"/>
      <c r="M229" s="27"/>
      <c r="N229" s="27"/>
      <c r="O229" s="27"/>
      <c r="P229" s="27"/>
      <c r="R229" s="65"/>
      <c r="S229" s="65"/>
      <c r="T229" s="65"/>
      <c r="U229" s="65"/>
      <c r="V229" s="27"/>
    </row>
    <row r="230" spans="10:22" x14ac:dyDescent="0.2">
      <c r="J230" s="27"/>
      <c r="K230" s="27"/>
      <c r="L230" s="27"/>
      <c r="M230" s="27"/>
      <c r="N230" s="27"/>
      <c r="O230" s="27"/>
      <c r="P230" s="27"/>
      <c r="R230" s="65"/>
      <c r="S230" s="65"/>
      <c r="T230" s="65"/>
      <c r="U230" s="65"/>
      <c r="V230" s="27"/>
    </row>
    <row r="231" spans="10:22" x14ac:dyDescent="0.2">
      <c r="J231" s="27"/>
      <c r="K231" s="27"/>
      <c r="L231" s="27"/>
      <c r="M231" s="27"/>
      <c r="N231" s="27"/>
      <c r="O231" s="27"/>
      <c r="P231" s="27"/>
      <c r="R231" s="65"/>
      <c r="S231" s="65"/>
      <c r="T231" s="65"/>
      <c r="U231" s="65"/>
      <c r="V231" s="27"/>
    </row>
    <row r="232" spans="10:22" x14ac:dyDescent="0.2">
      <c r="J232" s="27"/>
      <c r="K232" s="27"/>
      <c r="L232" s="27"/>
      <c r="M232" s="27"/>
      <c r="N232" s="27"/>
      <c r="O232" s="27"/>
      <c r="P232" s="27"/>
      <c r="R232" s="65"/>
      <c r="S232" s="65"/>
      <c r="T232" s="65"/>
      <c r="U232" s="65"/>
      <c r="V232" s="27"/>
    </row>
    <row r="233" spans="10:22" x14ac:dyDescent="0.2">
      <c r="J233" s="27"/>
      <c r="K233" s="27"/>
      <c r="L233" s="27"/>
      <c r="M233" s="27"/>
      <c r="N233" s="27"/>
      <c r="O233" s="27"/>
      <c r="P233" s="27"/>
      <c r="R233" s="65"/>
      <c r="S233" s="65"/>
      <c r="T233" s="65"/>
      <c r="U233" s="65"/>
      <c r="V233" s="27"/>
    </row>
    <row r="234" spans="10:22" x14ac:dyDescent="0.2">
      <c r="J234" s="27"/>
      <c r="K234" s="27"/>
      <c r="L234" s="27"/>
      <c r="M234" s="27"/>
      <c r="N234" s="27"/>
      <c r="O234" s="27"/>
      <c r="P234" s="27"/>
      <c r="R234" s="65"/>
      <c r="S234" s="65"/>
      <c r="T234" s="65"/>
      <c r="U234" s="65"/>
      <c r="V234" s="27"/>
    </row>
    <row r="235" spans="10:22" x14ac:dyDescent="0.2">
      <c r="J235" s="27"/>
      <c r="K235" s="27"/>
      <c r="L235" s="27"/>
      <c r="M235" s="27"/>
      <c r="N235" s="27"/>
      <c r="O235" s="27"/>
      <c r="P235" s="27"/>
      <c r="R235" s="65"/>
      <c r="S235" s="65"/>
      <c r="T235" s="65"/>
      <c r="U235" s="65"/>
      <c r="V235" s="27"/>
    </row>
    <row r="236" spans="10:22" x14ac:dyDescent="0.2">
      <c r="J236" s="27"/>
      <c r="K236" s="27"/>
      <c r="L236" s="27"/>
      <c r="M236" s="27"/>
      <c r="N236" s="27"/>
      <c r="O236" s="27"/>
      <c r="P236" s="27"/>
      <c r="R236" s="65"/>
      <c r="S236" s="65"/>
      <c r="T236" s="65"/>
      <c r="U236" s="65"/>
      <c r="V236" s="27"/>
    </row>
    <row r="237" spans="10:22" x14ac:dyDescent="0.2">
      <c r="J237" s="27"/>
      <c r="K237" s="27"/>
      <c r="L237" s="27"/>
      <c r="M237" s="27"/>
      <c r="N237" s="27"/>
      <c r="O237" s="27"/>
      <c r="P237" s="27"/>
      <c r="R237" s="65"/>
      <c r="S237" s="65"/>
      <c r="T237" s="65"/>
      <c r="U237" s="65"/>
      <c r="V237" s="27"/>
    </row>
    <row r="238" spans="10:22" x14ac:dyDescent="0.2">
      <c r="J238" s="27"/>
      <c r="K238" s="27"/>
      <c r="L238" s="27"/>
      <c r="M238" s="27"/>
      <c r="N238" s="27"/>
      <c r="O238" s="27"/>
      <c r="P238" s="27"/>
      <c r="R238" s="65"/>
      <c r="S238" s="65"/>
      <c r="T238" s="65"/>
      <c r="U238" s="65"/>
      <c r="V238" s="27"/>
    </row>
    <row r="239" spans="10:22" x14ac:dyDescent="0.2">
      <c r="J239" s="27"/>
      <c r="K239" s="27"/>
      <c r="L239" s="27"/>
      <c r="M239" s="27"/>
      <c r="N239" s="27"/>
      <c r="O239" s="27"/>
      <c r="P239" s="27"/>
      <c r="R239" s="65"/>
      <c r="S239" s="65"/>
      <c r="T239" s="65"/>
      <c r="U239" s="65"/>
      <c r="V239" s="27"/>
    </row>
    <row r="240" spans="10:22" x14ac:dyDescent="0.2">
      <c r="J240" s="27"/>
      <c r="K240" s="27"/>
      <c r="L240" s="27"/>
      <c r="M240" s="27"/>
      <c r="N240" s="27"/>
      <c r="O240" s="27"/>
      <c r="P240" s="27"/>
      <c r="R240" s="65"/>
      <c r="S240" s="65"/>
      <c r="T240" s="65"/>
      <c r="U240" s="65"/>
      <c r="V240" s="27"/>
    </row>
    <row r="241" spans="10:22" x14ac:dyDescent="0.2">
      <c r="J241" s="27"/>
      <c r="K241" s="27"/>
      <c r="L241" s="27"/>
      <c r="M241" s="27"/>
      <c r="N241" s="27"/>
      <c r="O241" s="27"/>
      <c r="P241" s="27"/>
      <c r="R241" s="65"/>
      <c r="S241" s="65"/>
      <c r="T241" s="65"/>
      <c r="U241" s="65"/>
      <c r="V241" s="27"/>
    </row>
    <row r="242" spans="10:22" x14ac:dyDescent="0.2">
      <c r="J242" s="27"/>
      <c r="K242" s="27"/>
      <c r="L242" s="27"/>
      <c r="M242" s="27"/>
      <c r="N242" s="27"/>
      <c r="O242" s="27"/>
      <c r="P242" s="27"/>
      <c r="R242" s="65"/>
      <c r="S242" s="65"/>
      <c r="T242" s="65"/>
      <c r="U242" s="65"/>
      <c r="V242" s="27"/>
    </row>
    <row r="243" spans="10:22" x14ac:dyDescent="0.2">
      <c r="J243" s="27"/>
      <c r="K243" s="27"/>
      <c r="L243" s="27"/>
      <c r="M243" s="27"/>
      <c r="N243" s="27"/>
      <c r="O243" s="27"/>
      <c r="P243" s="27"/>
      <c r="R243" s="65"/>
      <c r="S243" s="65"/>
      <c r="T243" s="65"/>
      <c r="U243" s="65"/>
      <c r="V243" s="27"/>
    </row>
    <row r="244" spans="10:22" x14ac:dyDescent="0.2">
      <c r="J244" s="27"/>
      <c r="K244" s="27"/>
      <c r="L244" s="27"/>
      <c r="M244" s="27"/>
      <c r="N244" s="27"/>
      <c r="O244" s="27"/>
      <c r="P244" s="27"/>
      <c r="R244" s="65"/>
      <c r="S244" s="65"/>
      <c r="T244" s="65"/>
      <c r="U244" s="65"/>
      <c r="V244" s="27"/>
    </row>
    <row r="245" spans="10:22" x14ac:dyDescent="0.2">
      <c r="J245" s="27"/>
      <c r="K245" s="27"/>
      <c r="L245" s="27"/>
      <c r="M245" s="27"/>
      <c r="N245" s="27"/>
      <c r="O245" s="27"/>
      <c r="P245" s="27"/>
      <c r="R245" s="65"/>
      <c r="S245" s="65"/>
      <c r="T245" s="65"/>
      <c r="U245" s="65"/>
      <c r="V245" s="27"/>
    </row>
    <row r="246" spans="10:22" x14ac:dyDescent="0.2">
      <c r="J246" s="27"/>
      <c r="K246" s="27"/>
      <c r="L246" s="27"/>
      <c r="M246" s="27"/>
      <c r="N246" s="27"/>
      <c r="O246" s="27"/>
      <c r="P246" s="27"/>
      <c r="R246" s="65"/>
      <c r="S246" s="65"/>
      <c r="T246" s="65"/>
      <c r="U246" s="65"/>
      <c r="V246" s="27"/>
    </row>
    <row r="247" spans="10:22" x14ac:dyDescent="0.2">
      <c r="J247" s="27"/>
      <c r="K247" s="27"/>
      <c r="L247" s="27"/>
      <c r="M247" s="27"/>
      <c r="N247" s="27"/>
      <c r="O247" s="27"/>
      <c r="P247" s="27"/>
      <c r="R247" s="65"/>
      <c r="S247" s="65"/>
      <c r="T247" s="65"/>
      <c r="U247" s="65"/>
      <c r="V247" s="27"/>
    </row>
    <row r="248" spans="10:22" x14ac:dyDescent="0.2">
      <c r="J248" s="27"/>
      <c r="K248" s="27"/>
      <c r="L248" s="27"/>
      <c r="M248" s="27"/>
      <c r="N248" s="27"/>
      <c r="O248" s="27"/>
      <c r="P248" s="27"/>
      <c r="R248" s="65"/>
      <c r="S248" s="65"/>
      <c r="T248" s="65"/>
      <c r="U248" s="65"/>
      <c r="V248" s="27"/>
    </row>
    <row r="249" spans="10:22" x14ac:dyDescent="0.2">
      <c r="J249" s="27"/>
      <c r="K249" s="27"/>
      <c r="L249" s="27"/>
      <c r="M249" s="27"/>
      <c r="N249" s="27"/>
      <c r="O249" s="27"/>
      <c r="P249" s="27"/>
      <c r="R249" s="65"/>
      <c r="S249" s="65"/>
      <c r="T249" s="65"/>
      <c r="U249" s="65"/>
      <c r="V249" s="27"/>
    </row>
    <row r="250" spans="10:22" x14ac:dyDescent="0.2">
      <c r="J250" s="27"/>
      <c r="K250" s="27"/>
      <c r="L250" s="27"/>
      <c r="M250" s="27"/>
      <c r="N250" s="27"/>
      <c r="O250" s="27"/>
      <c r="P250" s="27"/>
      <c r="R250" s="65"/>
      <c r="S250" s="65"/>
      <c r="T250" s="65"/>
      <c r="U250" s="65"/>
      <c r="V250" s="27"/>
    </row>
    <row r="251" spans="10:22" x14ac:dyDescent="0.2">
      <c r="J251" s="27"/>
      <c r="K251" s="27"/>
      <c r="L251" s="27"/>
      <c r="M251" s="27"/>
      <c r="N251" s="27"/>
      <c r="O251" s="27"/>
      <c r="P251" s="27"/>
      <c r="R251" s="65"/>
      <c r="S251" s="65"/>
      <c r="T251" s="65"/>
      <c r="U251" s="65"/>
      <c r="V251" s="27"/>
    </row>
    <row r="252" spans="10:22" x14ac:dyDescent="0.2">
      <c r="J252" s="27"/>
      <c r="K252" s="27"/>
      <c r="L252" s="27"/>
      <c r="M252" s="27"/>
      <c r="N252" s="27"/>
      <c r="O252" s="27"/>
      <c r="P252" s="27"/>
      <c r="R252" s="65"/>
      <c r="S252" s="65"/>
      <c r="T252" s="65"/>
      <c r="U252" s="65"/>
      <c r="V252" s="27"/>
    </row>
    <row r="253" spans="10:22" x14ac:dyDescent="0.2">
      <c r="J253" s="27"/>
      <c r="K253" s="27"/>
      <c r="L253" s="27"/>
      <c r="M253" s="27"/>
      <c r="N253" s="27"/>
      <c r="O253" s="27"/>
      <c r="P253" s="27"/>
      <c r="R253" s="65"/>
      <c r="S253" s="65"/>
      <c r="T253" s="65"/>
      <c r="U253" s="65"/>
      <c r="V253" s="27"/>
    </row>
    <row r="254" spans="10:22" x14ac:dyDescent="0.2">
      <c r="J254" s="27"/>
      <c r="K254" s="27"/>
      <c r="L254" s="27"/>
      <c r="M254" s="27"/>
      <c r="N254" s="27"/>
      <c r="O254" s="27"/>
      <c r="P254" s="27"/>
      <c r="R254" s="65"/>
      <c r="S254" s="65"/>
      <c r="T254" s="65"/>
      <c r="U254" s="65"/>
      <c r="V254" s="27"/>
    </row>
    <row r="255" spans="10:22" x14ac:dyDescent="0.2">
      <c r="J255" s="27"/>
      <c r="K255" s="27"/>
      <c r="L255" s="27"/>
      <c r="M255" s="27"/>
      <c r="N255" s="27"/>
      <c r="O255" s="27"/>
      <c r="P255" s="27"/>
      <c r="R255" s="65"/>
      <c r="S255" s="65"/>
      <c r="T255" s="65"/>
      <c r="U255" s="65"/>
      <c r="V255" s="27"/>
    </row>
    <row r="256" spans="10:22" x14ac:dyDescent="0.2">
      <c r="J256" s="27"/>
      <c r="K256" s="27"/>
      <c r="L256" s="27"/>
      <c r="M256" s="27"/>
      <c r="N256" s="27"/>
      <c r="O256" s="27"/>
      <c r="P256" s="27"/>
      <c r="R256" s="65"/>
      <c r="S256" s="65"/>
      <c r="T256" s="65"/>
      <c r="U256" s="65"/>
      <c r="V256" s="27"/>
    </row>
    <row r="257" spans="10:22" x14ac:dyDescent="0.2">
      <c r="J257" s="27"/>
      <c r="K257" s="27"/>
      <c r="L257" s="27"/>
      <c r="M257" s="27"/>
      <c r="N257" s="27"/>
      <c r="O257" s="27"/>
      <c r="P257" s="27"/>
      <c r="R257" s="65"/>
      <c r="S257" s="65"/>
      <c r="T257" s="65"/>
      <c r="U257" s="65"/>
      <c r="V257" s="27"/>
    </row>
    <row r="258" spans="10:22" x14ac:dyDescent="0.2">
      <c r="J258" s="27"/>
      <c r="K258" s="27"/>
      <c r="L258" s="27"/>
      <c r="M258" s="27"/>
      <c r="N258" s="27"/>
      <c r="O258" s="27"/>
      <c r="P258" s="27"/>
      <c r="R258" s="65"/>
      <c r="S258" s="65"/>
      <c r="T258" s="65"/>
      <c r="U258" s="65"/>
      <c r="V258" s="27"/>
    </row>
    <row r="259" spans="10:22" x14ac:dyDescent="0.2">
      <c r="J259" s="27"/>
      <c r="K259" s="27"/>
      <c r="L259" s="27"/>
      <c r="M259" s="27"/>
      <c r="N259" s="27"/>
      <c r="O259" s="27"/>
      <c r="P259" s="27"/>
      <c r="R259" s="65"/>
      <c r="S259" s="65"/>
      <c r="T259" s="65"/>
      <c r="U259" s="65"/>
      <c r="V259" s="27"/>
    </row>
    <row r="260" spans="10:22" x14ac:dyDescent="0.2">
      <c r="J260" s="27"/>
      <c r="K260" s="27"/>
      <c r="L260" s="27"/>
      <c r="M260" s="27"/>
      <c r="N260" s="27"/>
      <c r="O260" s="27"/>
      <c r="P260" s="27"/>
      <c r="R260" s="65"/>
      <c r="S260" s="65"/>
      <c r="T260" s="65"/>
      <c r="U260" s="65"/>
      <c r="V260" s="27"/>
    </row>
    <row r="261" spans="10:22" x14ac:dyDescent="0.2">
      <c r="J261" s="27"/>
      <c r="K261" s="27"/>
      <c r="L261" s="27"/>
      <c r="M261" s="27"/>
      <c r="N261" s="27"/>
      <c r="O261" s="27"/>
      <c r="P261" s="27"/>
      <c r="R261" s="65"/>
      <c r="S261" s="65"/>
      <c r="T261" s="65"/>
      <c r="U261" s="65"/>
      <c r="V261" s="27"/>
    </row>
    <row r="262" spans="10:22" x14ac:dyDescent="0.2">
      <c r="J262" s="27"/>
      <c r="K262" s="27"/>
      <c r="L262" s="27"/>
      <c r="M262" s="27"/>
      <c r="N262" s="27"/>
      <c r="O262" s="27"/>
      <c r="P262" s="27"/>
      <c r="R262" s="65"/>
      <c r="S262" s="65"/>
      <c r="T262" s="65"/>
      <c r="U262" s="65"/>
      <c r="V262" s="27"/>
    </row>
    <row r="263" spans="10:22" x14ac:dyDescent="0.2">
      <c r="J263" s="27"/>
      <c r="K263" s="27"/>
      <c r="L263" s="27"/>
      <c r="M263" s="27"/>
      <c r="N263" s="27"/>
      <c r="O263" s="27"/>
      <c r="P263" s="27"/>
      <c r="R263" s="65"/>
      <c r="S263" s="65"/>
      <c r="T263" s="65"/>
      <c r="U263" s="65"/>
      <c r="V263" s="27"/>
    </row>
    <row r="264" spans="10:22" x14ac:dyDescent="0.2">
      <c r="J264" s="27"/>
      <c r="K264" s="27"/>
      <c r="L264" s="27"/>
      <c r="M264" s="27"/>
      <c r="N264" s="27"/>
      <c r="O264" s="27"/>
      <c r="P264" s="27"/>
      <c r="R264" s="65"/>
      <c r="S264" s="65"/>
      <c r="T264" s="65"/>
      <c r="U264" s="65"/>
      <c r="V264" s="27"/>
    </row>
    <row r="265" spans="10:22" x14ac:dyDescent="0.2">
      <c r="J265" s="27"/>
      <c r="K265" s="27"/>
      <c r="L265" s="27"/>
      <c r="M265" s="27"/>
      <c r="N265" s="27"/>
      <c r="O265" s="27"/>
      <c r="P265" s="27"/>
      <c r="R265" s="65"/>
      <c r="S265" s="65"/>
      <c r="T265" s="65"/>
      <c r="U265" s="65"/>
      <c r="V265" s="27"/>
    </row>
    <row r="266" spans="10:22" x14ac:dyDescent="0.2">
      <c r="J266" s="27"/>
      <c r="K266" s="27"/>
      <c r="L266" s="27"/>
      <c r="M266" s="27"/>
      <c r="N266" s="27"/>
      <c r="O266" s="27"/>
      <c r="P266" s="27"/>
      <c r="R266" s="65"/>
      <c r="S266" s="65"/>
      <c r="T266" s="65"/>
      <c r="U266" s="65"/>
      <c r="V266" s="27"/>
    </row>
    <row r="267" spans="10:22" x14ac:dyDescent="0.2">
      <c r="J267" s="27"/>
      <c r="K267" s="27"/>
      <c r="L267" s="27"/>
      <c r="M267" s="27"/>
      <c r="N267" s="27"/>
      <c r="O267" s="27"/>
      <c r="P267" s="27"/>
      <c r="R267" s="65"/>
      <c r="S267" s="65"/>
      <c r="T267" s="65"/>
      <c r="U267" s="65"/>
      <c r="V267" s="27"/>
    </row>
    <row r="268" spans="10:22" x14ac:dyDescent="0.2">
      <c r="J268" s="27"/>
      <c r="K268" s="27"/>
      <c r="L268" s="27"/>
      <c r="M268" s="27"/>
      <c r="N268" s="27"/>
      <c r="O268" s="27"/>
      <c r="P268" s="27"/>
      <c r="Q268" s="27"/>
      <c r="R268" s="63"/>
      <c r="S268" s="63"/>
      <c r="T268" s="63"/>
      <c r="U268" s="63"/>
      <c r="V268" s="27"/>
    </row>
    <row r="269" spans="10:22" x14ac:dyDescent="0.2">
      <c r="J269" s="27"/>
      <c r="K269" s="27"/>
      <c r="L269" s="27"/>
      <c r="M269" s="27"/>
      <c r="N269" s="27"/>
      <c r="O269" s="27"/>
      <c r="P269" s="27"/>
      <c r="Q269" s="27"/>
      <c r="R269" s="63"/>
      <c r="S269" s="63"/>
      <c r="T269" s="63"/>
      <c r="U269" s="63"/>
      <c r="V269" s="27"/>
    </row>
    <row r="270" spans="10:22" x14ac:dyDescent="0.2">
      <c r="J270" s="27"/>
      <c r="K270" s="27"/>
      <c r="L270" s="27"/>
      <c r="M270" s="27"/>
      <c r="N270" s="27"/>
      <c r="O270" s="27"/>
      <c r="P270" s="27"/>
      <c r="Q270" s="27"/>
      <c r="R270" s="63"/>
      <c r="S270" s="63"/>
      <c r="T270" s="63"/>
      <c r="U270" s="63"/>
      <c r="V270" s="27"/>
    </row>
    <row r="271" spans="10:22" x14ac:dyDescent="0.2">
      <c r="J271" s="27"/>
      <c r="K271" s="27"/>
      <c r="L271" s="27"/>
      <c r="M271" s="27"/>
      <c r="N271" s="27"/>
      <c r="O271" s="27"/>
      <c r="P271" s="27"/>
      <c r="Q271" s="27"/>
      <c r="R271" s="63"/>
      <c r="S271" s="63"/>
      <c r="T271" s="63"/>
      <c r="U271" s="63"/>
      <c r="V271" s="27"/>
    </row>
    <row r="272" spans="10:22" x14ac:dyDescent="0.2">
      <c r="J272" s="27"/>
      <c r="K272" s="27"/>
      <c r="L272" s="27"/>
      <c r="M272" s="27"/>
      <c r="N272" s="27"/>
      <c r="O272" s="27"/>
      <c r="P272" s="27"/>
      <c r="Q272" s="27"/>
      <c r="R272" s="63"/>
      <c r="S272" s="63"/>
      <c r="T272" s="63"/>
      <c r="U272" s="63"/>
      <c r="V272" s="27"/>
    </row>
    <row r="273" spans="9:22" x14ac:dyDescent="0.2">
      <c r="J273" s="27"/>
      <c r="K273" s="27"/>
      <c r="L273" s="27"/>
      <c r="M273" s="27"/>
      <c r="N273" s="27"/>
      <c r="O273" s="27"/>
      <c r="P273" s="27"/>
      <c r="Q273" s="27"/>
      <c r="R273" s="63"/>
      <c r="S273" s="63"/>
      <c r="T273" s="63"/>
      <c r="U273" s="63"/>
      <c r="V273" s="27"/>
    </row>
    <row r="274" spans="9:22" x14ac:dyDescent="0.2">
      <c r="J274" s="27"/>
      <c r="K274" s="27"/>
      <c r="L274" s="27"/>
      <c r="M274" s="27"/>
      <c r="N274" s="27"/>
      <c r="O274" s="27"/>
      <c r="P274" s="27"/>
      <c r="Q274" s="27"/>
      <c r="R274" s="63"/>
      <c r="S274" s="63"/>
      <c r="T274" s="63"/>
      <c r="U274" s="63"/>
      <c r="V274" s="27"/>
    </row>
    <row r="275" spans="9:22" x14ac:dyDescent="0.2"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</row>
    <row r="276" spans="9:22" x14ac:dyDescent="0.2"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</row>
    <row r="277" spans="9:22" x14ac:dyDescent="0.2"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</row>
    <row r="278" spans="9:22" x14ac:dyDescent="0.2"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</row>
    <row r="279" spans="9:22" x14ac:dyDescent="0.2"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</row>
    <row r="280" spans="9:22" x14ac:dyDescent="0.2"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</row>
    <row r="281" spans="9:22" x14ac:dyDescent="0.2"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</row>
    <row r="282" spans="9:22" x14ac:dyDescent="0.2">
      <c r="J282" s="27"/>
    </row>
    <row r="283" spans="9:22" x14ac:dyDescent="0.2">
      <c r="J283" s="27"/>
    </row>
    <row r="284" spans="9:22" x14ac:dyDescent="0.2">
      <c r="J284" s="27"/>
    </row>
    <row r="285" spans="9:22" x14ac:dyDescent="0.2">
      <c r="J285" s="27"/>
    </row>
    <row r="286" spans="9:22" x14ac:dyDescent="0.2">
      <c r="J286" s="27"/>
    </row>
    <row r="287" spans="9:22" x14ac:dyDescent="0.2">
      <c r="I287" s="27"/>
      <c r="J287" s="27"/>
    </row>
    <row r="288" spans="9:22" x14ac:dyDescent="0.2">
      <c r="I288" s="27"/>
    </row>
    <row r="289" spans="5:10" x14ac:dyDescent="0.2">
      <c r="G289" s="27"/>
      <c r="I289" s="27"/>
    </row>
    <row r="290" spans="5:10" ht="15" x14ac:dyDescent="0.25">
      <c r="G290" s="27"/>
      <c r="J290" s="66"/>
    </row>
    <row r="291" spans="5:10" x14ac:dyDescent="0.2">
      <c r="G291" s="27"/>
      <c r="J291" s="27"/>
    </row>
    <row r="292" spans="5:10" x14ac:dyDescent="0.2">
      <c r="J292" s="27"/>
    </row>
    <row r="293" spans="5:10" x14ac:dyDescent="0.2">
      <c r="J293" s="27"/>
    </row>
    <row r="294" spans="5:10" x14ac:dyDescent="0.2">
      <c r="J294" s="27"/>
    </row>
    <row r="295" spans="5:10" x14ac:dyDescent="0.2">
      <c r="J295" s="27"/>
    </row>
    <row r="296" spans="5:10" x14ac:dyDescent="0.2">
      <c r="J296" s="27"/>
    </row>
    <row r="297" spans="5:10" x14ac:dyDescent="0.2">
      <c r="J297" s="27"/>
    </row>
    <row r="298" spans="5:10" x14ac:dyDescent="0.2">
      <c r="H298" s="27"/>
      <c r="J298" s="27"/>
    </row>
    <row r="299" spans="5:10" x14ac:dyDescent="0.2">
      <c r="E299" s="27"/>
      <c r="H299" s="27"/>
      <c r="J299" s="27"/>
    </row>
    <row r="300" spans="5:10" x14ac:dyDescent="0.2">
      <c r="H300" s="27"/>
      <c r="J300" s="27"/>
    </row>
    <row r="301" spans="5:10" x14ac:dyDescent="0.2">
      <c r="J301" s="27"/>
    </row>
    <row r="302" spans="5:10" x14ac:dyDescent="0.2">
      <c r="J302" s="27"/>
    </row>
    <row r="303" spans="5:10" x14ac:dyDescent="0.2">
      <c r="J303" s="27"/>
    </row>
    <row r="304" spans="5:10" x14ac:dyDescent="0.2">
      <c r="J304" s="27"/>
    </row>
    <row r="305" spans="5:10" x14ac:dyDescent="0.2">
      <c r="J305" s="27"/>
    </row>
    <row r="306" spans="5:10" x14ac:dyDescent="0.2">
      <c r="J306" s="27"/>
    </row>
    <row r="307" spans="5:10" x14ac:dyDescent="0.2">
      <c r="F307" s="27"/>
      <c r="G307" s="27"/>
      <c r="J307" s="27"/>
    </row>
    <row r="308" spans="5:10" x14ac:dyDescent="0.2">
      <c r="F308" s="27"/>
      <c r="J308" s="27"/>
    </row>
    <row r="309" spans="5:10" x14ac:dyDescent="0.2">
      <c r="F309" s="27"/>
      <c r="G309" s="27"/>
      <c r="I309" s="27"/>
      <c r="J309" s="27"/>
    </row>
    <row r="310" spans="5:10" x14ac:dyDescent="0.2">
      <c r="J310" s="27"/>
    </row>
    <row r="311" spans="5:10" x14ac:dyDescent="0.2">
      <c r="E311" s="27"/>
      <c r="I311" s="27"/>
      <c r="J311" s="27"/>
    </row>
    <row r="312" spans="5:10" x14ac:dyDescent="0.2">
      <c r="J312" s="27"/>
    </row>
    <row r="313" spans="5:10" x14ac:dyDescent="0.2">
      <c r="J313" s="27"/>
    </row>
    <row r="314" spans="5:10" x14ac:dyDescent="0.2">
      <c r="J314" s="27"/>
    </row>
    <row r="315" spans="5:10" x14ac:dyDescent="0.2">
      <c r="J315" s="27"/>
    </row>
    <row r="316" spans="5:10" x14ac:dyDescent="0.2">
      <c r="J316" s="27"/>
    </row>
    <row r="317" spans="5:10" x14ac:dyDescent="0.2">
      <c r="J317" s="27"/>
    </row>
    <row r="318" spans="5:10" x14ac:dyDescent="0.2">
      <c r="H318" s="27"/>
      <c r="J318" s="27"/>
    </row>
    <row r="319" spans="5:10" x14ac:dyDescent="0.2">
      <c r="J319" s="27"/>
    </row>
    <row r="320" spans="5:10" x14ac:dyDescent="0.2">
      <c r="F320" s="27"/>
      <c r="H320" s="27"/>
      <c r="J320" s="27"/>
    </row>
    <row r="321" spans="5:10" x14ac:dyDescent="0.2">
      <c r="J321" s="27"/>
    </row>
    <row r="322" spans="5:10" x14ac:dyDescent="0.2">
      <c r="F322" s="27"/>
      <c r="J322" s="27"/>
    </row>
    <row r="323" spans="5:10" x14ac:dyDescent="0.2">
      <c r="J323" s="27"/>
    </row>
    <row r="324" spans="5:10" x14ac:dyDescent="0.2">
      <c r="J324" s="27"/>
    </row>
    <row r="325" spans="5:10" x14ac:dyDescent="0.2">
      <c r="J325" s="27"/>
    </row>
    <row r="326" spans="5:10" x14ac:dyDescent="0.2">
      <c r="J326" s="27"/>
    </row>
    <row r="327" spans="5:10" x14ac:dyDescent="0.2">
      <c r="J327" s="27"/>
    </row>
    <row r="328" spans="5:10" x14ac:dyDescent="0.2">
      <c r="J328" s="27"/>
    </row>
    <row r="329" spans="5:10" x14ac:dyDescent="0.2">
      <c r="J329" s="27"/>
    </row>
    <row r="330" spans="5:10" x14ac:dyDescent="0.2">
      <c r="J330" s="27"/>
    </row>
    <row r="331" spans="5:10" ht="15" x14ac:dyDescent="0.25">
      <c r="G331" s="66"/>
      <c r="J331" s="27"/>
    </row>
    <row r="332" spans="5:10" ht="15" x14ac:dyDescent="0.25">
      <c r="E332" s="66"/>
      <c r="J332" s="27"/>
    </row>
    <row r="333" spans="5:10" x14ac:dyDescent="0.2">
      <c r="J333" s="27"/>
    </row>
    <row r="334" spans="5:10" x14ac:dyDescent="0.2">
      <c r="J334" s="27"/>
    </row>
    <row r="335" spans="5:10" ht="15" x14ac:dyDescent="0.25">
      <c r="I335" s="66"/>
      <c r="J335" s="27"/>
    </row>
    <row r="337" spans="6:10" ht="15" x14ac:dyDescent="0.25">
      <c r="J337" s="66"/>
    </row>
    <row r="338" spans="6:10" x14ac:dyDescent="0.2">
      <c r="J338" s="27"/>
    </row>
    <row r="339" spans="6:10" x14ac:dyDescent="0.2">
      <c r="J339" s="27"/>
    </row>
    <row r="340" spans="6:10" ht="15" x14ac:dyDescent="0.25">
      <c r="H340" s="66"/>
      <c r="J340" s="27"/>
    </row>
    <row r="341" spans="6:10" x14ac:dyDescent="0.2">
      <c r="J341" s="27"/>
    </row>
    <row r="342" spans="6:10" x14ac:dyDescent="0.2">
      <c r="J342" s="27"/>
    </row>
    <row r="343" spans="6:10" ht="15" x14ac:dyDescent="0.25">
      <c r="F343" s="66"/>
      <c r="J343" s="27"/>
    </row>
    <row r="344" spans="6:10" x14ac:dyDescent="0.2">
      <c r="J344" s="27"/>
    </row>
    <row r="345" spans="6:10" x14ac:dyDescent="0.2">
      <c r="J345" s="27"/>
    </row>
    <row r="346" spans="6:10" x14ac:dyDescent="0.2">
      <c r="J346" s="27"/>
    </row>
    <row r="347" spans="6:10" x14ac:dyDescent="0.2">
      <c r="J347" s="27"/>
    </row>
    <row r="348" spans="6:10" x14ac:dyDescent="0.2">
      <c r="J348" s="27"/>
    </row>
    <row r="349" spans="6:10" x14ac:dyDescent="0.2">
      <c r="J349" s="27"/>
    </row>
    <row r="350" spans="6:10" x14ac:dyDescent="0.2">
      <c r="J350" s="27"/>
    </row>
    <row r="351" spans="6:10" x14ac:dyDescent="0.2">
      <c r="J351" s="27"/>
    </row>
    <row r="352" spans="6:10" x14ac:dyDescent="0.2">
      <c r="J352" s="27"/>
    </row>
    <row r="353" spans="5:10" x14ac:dyDescent="0.2">
      <c r="J353" s="27"/>
    </row>
    <row r="354" spans="5:10" x14ac:dyDescent="0.2">
      <c r="J354" s="27"/>
    </row>
    <row r="355" spans="5:10" x14ac:dyDescent="0.2">
      <c r="J355" s="27"/>
    </row>
    <row r="356" spans="5:10" x14ac:dyDescent="0.2">
      <c r="J356" s="27"/>
    </row>
    <row r="357" spans="5:10" ht="15" x14ac:dyDescent="0.25">
      <c r="E357" s="66"/>
      <c r="J357" s="27"/>
    </row>
    <row r="358" spans="5:10" x14ac:dyDescent="0.2">
      <c r="J358" s="27"/>
    </row>
    <row r="359" spans="5:10" x14ac:dyDescent="0.2">
      <c r="J359" s="27"/>
    </row>
    <row r="360" spans="5:10" x14ac:dyDescent="0.2">
      <c r="J360" s="27"/>
    </row>
    <row r="361" spans="5:10" x14ac:dyDescent="0.2">
      <c r="J361" s="27"/>
    </row>
    <row r="362" spans="5:10" x14ac:dyDescent="0.2">
      <c r="J362" s="27"/>
    </row>
    <row r="363" spans="5:10" x14ac:dyDescent="0.2">
      <c r="I363" s="27"/>
      <c r="J363" s="27"/>
    </row>
    <row r="364" spans="5:10" x14ac:dyDescent="0.2">
      <c r="G364" s="27"/>
      <c r="J364" s="27"/>
    </row>
    <row r="365" spans="5:10" ht="15" x14ac:dyDescent="0.25">
      <c r="I365" s="66"/>
    </row>
    <row r="366" spans="5:10" ht="15" x14ac:dyDescent="0.25">
      <c r="G366" s="66"/>
    </row>
    <row r="368" spans="5:10" ht="15" x14ac:dyDescent="0.25">
      <c r="J368" s="66"/>
    </row>
    <row r="369" spans="5:10" x14ac:dyDescent="0.2">
      <c r="F369" s="27"/>
      <c r="H369" s="27"/>
      <c r="J369" s="27"/>
    </row>
    <row r="370" spans="5:10" x14ac:dyDescent="0.2">
      <c r="J370" s="27"/>
    </row>
    <row r="371" spans="5:10" ht="15" x14ac:dyDescent="0.25">
      <c r="F371" s="66"/>
      <c r="H371" s="66"/>
      <c r="J371" s="27"/>
    </row>
    <row r="372" spans="5:10" x14ac:dyDescent="0.2">
      <c r="J372" s="27"/>
    </row>
    <row r="373" spans="5:10" x14ac:dyDescent="0.2">
      <c r="J373" s="27"/>
    </row>
    <row r="374" spans="5:10" ht="15" x14ac:dyDescent="0.25">
      <c r="E374" s="66"/>
      <c r="J374" s="27"/>
    </row>
    <row r="375" spans="5:10" x14ac:dyDescent="0.2">
      <c r="J375" s="27"/>
    </row>
    <row r="376" spans="5:10" x14ac:dyDescent="0.2">
      <c r="J376" s="27"/>
    </row>
    <row r="377" spans="5:10" x14ac:dyDescent="0.2">
      <c r="J377" s="27"/>
    </row>
    <row r="378" spans="5:10" x14ac:dyDescent="0.2">
      <c r="J378" s="27"/>
    </row>
    <row r="379" spans="5:10" x14ac:dyDescent="0.2">
      <c r="J379" s="27"/>
    </row>
    <row r="380" spans="5:10" x14ac:dyDescent="0.2">
      <c r="J380" s="27"/>
    </row>
    <row r="381" spans="5:10" x14ac:dyDescent="0.2">
      <c r="J381" s="27"/>
    </row>
    <row r="382" spans="5:10" x14ac:dyDescent="0.2">
      <c r="J382" s="27"/>
    </row>
    <row r="383" spans="5:10" ht="15" x14ac:dyDescent="0.25">
      <c r="G383" s="66"/>
      <c r="J383" s="27"/>
    </row>
    <row r="384" spans="5:10" ht="15" x14ac:dyDescent="0.25">
      <c r="I384" s="66"/>
      <c r="J384" s="27"/>
    </row>
    <row r="385" spans="5:10" x14ac:dyDescent="0.2">
      <c r="J385" s="27"/>
    </row>
    <row r="386" spans="5:10" ht="15" x14ac:dyDescent="0.25">
      <c r="H386" s="66"/>
      <c r="J386" s="27"/>
    </row>
    <row r="387" spans="5:10" ht="15" x14ac:dyDescent="0.25">
      <c r="F387" s="66"/>
      <c r="J387" s="27"/>
    </row>
    <row r="388" spans="5:10" ht="15" x14ac:dyDescent="0.25">
      <c r="E388" s="66"/>
      <c r="J388" s="27"/>
    </row>
    <row r="390" spans="5:10" ht="15" x14ac:dyDescent="0.25">
      <c r="J390" s="66"/>
    </row>
    <row r="391" spans="5:10" x14ac:dyDescent="0.2">
      <c r="J391" s="27"/>
    </row>
    <row r="392" spans="5:10" x14ac:dyDescent="0.2">
      <c r="G392" s="27"/>
      <c r="I392" s="27"/>
      <c r="J392" s="27"/>
    </row>
    <row r="393" spans="5:10" x14ac:dyDescent="0.2">
      <c r="E393" s="27"/>
      <c r="H393" s="27"/>
      <c r="J393" s="27"/>
    </row>
    <row r="394" spans="5:10" ht="15" x14ac:dyDescent="0.25">
      <c r="G394" s="66"/>
      <c r="I394" s="66"/>
      <c r="J394" s="27"/>
    </row>
    <row r="395" spans="5:10" ht="15" x14ac:dyDescent="0.25">
      <c r="E395" s="66"/>
      <c r="H395" s="66"/>
      <c r="J395" s="27"/>
    </row>
    <row r="396" spans="5:10" x14ac:dyDescent="0.2">
      <c r="J396" s="27"/>
    </row>
    <row r="397" spans="5:10" x14ac:dyDescent="0.2">
      <c r="F397" s="27"/>
      <c r="J397" s="27"/>
    </row>
    <row r="398" spans="5:10" x14ac:dyDescent="0.2">
      <c r="J398" s="27"/>
    </row>
    <row r="399" spans="5:10" ht="15" x14ac:dyDescent="0.25">
      <c r="F399" s="66"/>
      <c r="H399" s="27"/>
    </row>
    <row r="400" spans="5:10" ht="15" x14ac:dyDescent="0.25">
      <c r="G400" s="27"/>
      <c r="I400" s="27"/>
      <c r="J400" s="66"/>
    </row>
    <row r="401" spans="6:10" ht="15" x14ac:dyDescent="0.25">
      <c r="F401" s="27"/>
      <c r="H401" s="66"/>
      <c r="J401" s="27"/>
    </row>
    <row r="402" spans="6:10" ht="15" x14ac:dyDescent="0.25">
      <c r="G402" s="66"/>
      <c r="I402" s="66"/>
      <c r="J402" s="27"/>
    </row>
    <row r="403" spans="6:10" ht="15" x14ac:dyDescent="0.25">
      <c r="F403" s="66"/>
      <c r="J403" s="27"/>
    </row>
    <row r="404" spans="6:10" x14ac:dyDescent="0.2">
      <c r="J404" s="27"/>
    </row>
  </sheetData>
  <pageMargins left="0.74803149606299213" right="0.74803149606299213" top="0.98425196850393704" bottom="0.98425196850393704" header="0.51181102362204722" footer="0.51181102362204722"/>
  <pageSetup paperSize="9" orientation="landscape" horizontalDpi="4294967293" r:id="rId1"/>
  <headerFooter alignWithMargins="0"/>
  <rowBreaks count="6" manualBreakCount="6">
    <brk id="43" max="11" man="1"/>
    <brk id="71" max="11" man="1"/>
    <brk id="96" max="11" man="1"/>
    <brk id="122" max="11" man="1"/>
    <brk id="143" max="11" man="1"/>
    <brk id="162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ksTeamResults">
    <tabColor rgb="FF00B050"/>
  </sheetPr>
  <dimension ref="A1:AM194"/>
  <sheetViews>
    <sheetView topLeftCell="A16" workbookViewId="0">
      <pane xSplit="1" ySplit="3" topLeftCell="B19" activePane="bottomRight" state="frozen"/>
      <selection activeCell="A16" sqref="A16"/>
      <selection pane="topRight" activeCell="B16" sqref="B16"/>
      <selection pane="bottomLeft" activeCell="A19" sqref="A19"/>
      <selection pane="bottomRight" activeCell="B16" sqref="B16"/>
    </sheetView>
  </sheetViews>
  <sheetFormatPr defaultRowHeight="12.75" outlineLevelRow="1" x14ac:dyDescent="0.2"/>
  <cols>
    <col min="1" max="1" width="11.5703125" style="2" customWidth="1"/>
    <col min="2" max="2" width="10.140625" style="2" bestFit="1" customWidth="1"/>
    <col min="3" max="6" width="9.140625" style="2"/>
    <col min="7" max="7" width="9.85546875" style="2" customWidth="1"/>
    <col min="8" max="13" width="9.140625" style="2"/>
    <col min="14" max="16" width="9.5703125" style="2" customWidth="1"/>
    <col min="17" max="17" width="10.42578125" style="2" customWidth="1"/>
    <col min="18" max="18" width="9.5703125" style="2" customWidth="1"/>
    <col min="19" max="19" width="2.5703125" style="2" customWidth="1"/>
    <col min="20" max="35" width="9.5703125" style="2" customWidth="1"/>
    <col min="36" max="36" width="10.5703125" style="2" customWidth="1"/>
    <col min="37" max="37" width="9.5703125" style="2" customWidth="1"/>
    <col min="38" max="38" width="1.5703125" style="2" customWidth="1"/>
    <col min="39" max="16384" width="9.140625" style="2"/>
  </cols>
  <sheetData>
    <row r="1" spans="1:39" hidden="1" outlineLevel="1" x14ac:dyDescent="0.2">
      <c r="A1" s="44" t="s">
        <v>565</v>
      </c>
      <c r="B1" s="25">
        <f>B$42</f>
        <v>9</v>
      </c>
      <c r="C1" s="25">
        <f t="shared" ref="C1:R1" si="0">C$42</f>
        <v>14</v>
      </c>
      <c r="D1" s="25">
        <f t="shared" si="0"/>
        <v>10</v>
      </c>
      <c r="E1" s="25">
        <f t="shared" si="0"/>
        <v>17</v>
      </c>
      <c r="F1" s="25">
        <f t="shared" si="0"/>
        <v>1</v>
      </c>
      <c r="G1" s="25">
        <f t="shared" si="0"/>
        <v>3</v>
      </c>
      <c r="H1" s="25">
        <f t="shared" si="0"/>
        <v>5</v>
      </c>
      <c r="I1" s="25">
        <f t="shared" si="0"/>
        <v>2</v>
      </c>
      <c r="J1" s="25">
        <f t="shared" si="0"/>
        <v>8</v>
      </c>
      <c r="K1" s="25">
        <f t="shared" si="0"/>
        <v>16</v>
      </c>
      <c r="L1" s="25">
        <f t="shared" si="0"/>
        <v>4</v>
      </c>
      <c r="M1" s="25">
        <f t="shared" si="0"/>
        <v>11</v>
      </c>
      <c r="N1" s="25">
        <f t="shared" si="0"/>
        <v>12</v>
      </c>
      <c r="O1" s="25">
        <f t="shared" si="0"/>
        <v>7</v>
      </c>
      <c r="P1" s="25">
        <f t="shared" si="0"/>
        <v>13</v>
      </c>
      <c r="Q1" s="25">
        <f t="shared" si="0"/>
        <v>6</v>
      </c>
      <c r="R1" s="25">
        <f t="shared" si="0"/>
        <v>15</v>
      </c>
      <c r="T1" s="70" t="str">
        <f>A1</f>
        <v>TeamFormula1</v>
      </c>
      <c r="U1" s="71">
        <f t="shared" ref="U1:AK1" si="1">U$42</f>
        <v>9</v>
      </c>
      <c r="V1" s="71">
        <f t="shared" si="1"/>
        <v>14</v>
      </c>
      <c r="W1" s="71">
        <f t="shared" si="1"/>
        <v>10</v>
      </c>
      <c r="X1" s="71" t="str">
        <f t="shared" si="1"/>
        <v xml:space="preserve">- </v>
      </c>
      <c r="Y1" s="71">
        <f t="shared" si="1"/>
        <v>2</v>
      </c>
      <c r="Z1" s="71">
        <f t="shared" si="1"/>
        <v>4</v>
      </c>
      <c r="AA1" s="71">
        <f t="shared" si="1"/>
        <v>6</v>
      </c>
      <c r="AB1" s="71">
        <f t="shared" si="1"/>
        <v>3</v>
      </c>
      <c r="AC1" s="71">
        <f t="shared" si="1"/>
        <v>8</v>
      </c>
      <c r="AD1" s="71">
        <f t="shared" si="1"/>
        <v>16</v>
      </c>
      <c r="AE1" s="71">
        <f t="shared" si="1"/>
        <v>5</v>
      </c>
      <c r="AF1" s="71">
        <f t="shared" si="1"/>
        <v>11</v>
      </c>
      <c r="AG1" s="71">
        <f t="shared" si="1"/>
        <v>12</v>
      </c>
      <c r="AH1" s="71">
        <f t="shared" si="1"/>
        <v>7</v>
      </c>
      <c r="AI1" s="71">
        <f t="shared" si="1"/>
        <v>13</v>
      </c>
      <c r="AJ1" s="71">
        <f t="shared" si="1"/>
        <v>1</v>
      </c>
      <c r="AK1" s="71">
        <f t="shared" si="1"/>
        <v>15</v>
      </c>
      <c r="AM1" s="72" t="s">
        <v>566</v>
      </c>
    </row>
    <row r="2" spans="1:39" hidden="1" outlineLevel="1" x14ac:dyDescent="0.2"/>
    <row r="3" spans="1:39" hidden="1" outlineLevel="1" x14ac:dyDescent="0.2">
      <c r="A3" s="73"/>
      <c r="B3" s="74" t="s">
        <v>38</v>
      </c>
      <c r="C3" s="74" t="s">
        <v>158</v>
      </c>
      <c r="D3" s="74" t="s">
        <v>54</v>
      </c>
      <c r="E3" s="74" t="s">
        <v>590</v>
      </c>
      <c r="F3" s="74" t="s">
        <v>25</v>
      </c>
      <c r="G3" s="74" t="s">
        <v>31</v>
      </c>
      <c r="H3" s="74" t="s">
        <v>74</v>
      </c>
      <c r="I3" s="74" t="s">
        <v>20</v>
      </c>
      <c r="J3" s="74" t="s">
        <v>51</v>
      </c>
      <c r="K3" s="74" t="s">
        <v>193</v>
      </c>
      <c r="L3" s="74" t="s">
        <v>35</v>
      </c>
      <c r="M3" s="74" t="s">
        <v>92</v>
      </c>
      <c r="N3" s="74" t="s">
        <v>59</v>
      </c>
      <c r="O3" s="74" t="s">
        <v>87</v>
      </c>
      <c r="P3" s="74" t="s">
        <v>167</v>
      </c>
      <c r="Q3" s="74" t="s">
        <v>66</v>
      </c>
      <c r="R3" s="74" t="s">
        <v>44</v>
      </c>
      <c r="S3" s="73"/>
      <c r="T3" s="73"/>
      <c r="U3" s="74" t="s">
        <v>38</v>
      </c>
      <c r="V3" s="74" t="s">
        <v>158</v>
      </c>
      <c r="W3" s="74" t="s">
        <v>54</v>
      </c>
      <c r="X3" s="74" t="s">
        <v>590</v>
      </c>
      <c r="Y3" s="74" t="s">
        <v>25</v>
      </c>
      <c r="Z3" s="74" t="s">
        <v>31</v>
      </c>
      <c r="AA3" s="74" t="s">
        <v>74</v>
      </c>
      <c r="AB3" s="74" t="s">
        <v>20</v>
      </c>
      <c r="AC3" s="74" t="s">
        <v>51</v>
      </c>
      <c r="AD3" s="74" t="s">
        <v>193</v>
      </c>
      <c r="AE3" s="74" t="s">
        <v>35</v>
      </c>
      <c r="AF3" s="74" t="s">
        <v>92</v>
      </c>
      <c r="AG3" s="74" t="s">
        <v>59</v>
      </c>
      <c r="AH3" s="74" t="s">
        <v>87</v>
      </c>
      <c r="AI3" s="74" t="s">
        <v>167</v>
      </c>
      <c r="AJ3" s="74" t="s">
        <v>66</v>
      </c>
      <c r="AK3" s="74" t="s">
        <v>44</v>
      </c>
    </row>
    <row r="4" spans="1:39" hidden="1" outlineLevel="1" x14ac:dyDescent="0.2">
      <c r="A4" s="1" t="s">
        <v>567</v>
      </c>
      <c r="B4" s="75" t="s">
        <v>719</v>
      </c>
      <c r="C4" s="75" t="s">
        <v>719</v>
      </c>
      <c r="D4" s="75" t="s">
        <v>719</v>
      </c>
      <c r="E4" s="75" t="s">
        <v>720</v>
      </c>
      <c r="F4" s="75" t="s">
        <v>719</v>
      </c>
      <c r="G4" s="75" t="s">
        <v>719</v>
      </c>
      <c r="H4" s="75" t="s">
        <v>719</v>
      </c>
      <c r="I4" s="75" t="s">
        <v>719</v>
      </c>
      <c r="J4" s="75" t="s">
        <v>719</v>
      </c>
      <c r="K4" s="75" t="s">
        <v>719</v>
      </c>
      <c r="L4" s="75" t="s">
        <v>719</v>
      </c>
      <c r="M4" s="75" t="s">
        <v>719</v>
      </c>
      <c r="N4" s="75" t="s">
        <v>719</v>
      </c>
      <c r="O4" s="75" t="s">
        <v>719</v>
      </c>
      <c r="P4" s="75" t="s">
        <v>719</v>
      </c>
      <c r="Q4" s="75" t="s">
        <v>719</v>
      </c>
      <c r="R4" s="75" t="s">
        <v>719</v>
      </c>
      <c r="T4" s="1" t="s">
        <v>567</v>
      </c>
      <c r="U4" s="75" t="s">
        <v>719</v>
      </c>
      <c r="V4" s="75" t="s">
        <v>719</v>
      </c>
      <c r="W4" s="75" t="s">
        <v>719</v>
      </c>
      <c r="X4" s="75" t="s">
        <v>720</v>
      </c>
      <c r="Y4" s="75" t="s">
        <v>719</v>
      </c>
      <c r="Z4" s="75" t="s">
        <v>719</v>
      </c>
      <c r="AA4" s="75" t="s">
        <v>719</v>
      </c>
      <c r="AB4" s="75" t="s">
        <v>719</v>
      </c>
      <c r="AC4" s="75" t="s">
        <v>719</v>
      </c>
      <c r="AD4" s="75" t="s">
        <v>719</v>
      </c>
      <c r="AE4" s="75" t="s">
        <v>719</v>
      </c>
      <c r="AF4" s="75" t="s">
        <v>719</v>
      </c>
      <c r="AG4" s="75" t="s">
        <v>719</v>
      </c>
      <c r="AH4" s="75">
        <v>0</v>
      </c>
      <c r="AI4" s="75" t="s">
        <v>719</v>
      </c>
      <c r="AJ4" s="75" t="s">
        <v>719</v>
      </c>
      <c r="AK4" s="75" t="s">
        <v>719</v>
      </c>
      <c r="AL4" s="73"/>
    </row>
    <row r="5" spans="1:39" hidden="1" outlineLevel="1" x14ac:dyDescent="0.2">
      <c r="A5" s="73"/>
      <c r="B5" s="29">
        <f>A5+1</f>
        <v>1</v>
      </c>
      <c r="C5" s="29">
        <f>B5+1</f>
        <v>2</v>
      </c>
      <c r="D5" s="29">
        <f>C5+1</f>
        <v>3</v>
      </c>
      <c r="E5" s="29">
        <f t="shared" ref="E5:R5" si="2">D5+1</f>
        <v>4</v>
      </c>
      <c r="F5" s="29">
        <f t="shared" si="2"/>
        <v>5</v>
      </c>
      <c r="G5" s="29">
        <f t="shared" si="2"/>
        <v>6</v>
      </c>
      <c r="H5" s="29">
        <f t="shared" si="2"/>
        <v>7</v>
      </c>
      <c r="I5" s="29">
        <f t="shared" si="2"/>
        <v>8</v>
      </c>
      <c r="J5" s="29">
        <f t="shared" si="2"/>
        <v>9</v>
      </c>
      <c r="K5" s="29">
        <f t="shared" si="2"/>
        <v>10</v>
      </c>
      <c r="L5" s="29">
        <f t="shared" si="2"/>
        <v>11</v>
      </c>
      <c r="M5" s="29">
        <f t="shared" si="2"/>
        <v>12</v>
      </c>
      <c r="N5" s="29">
        <f t="shared" si="2"/>
        <v>13</v>
      </c>
      <c r="O5" s="29">
        <f t="shared" si="2"/>
        <v>14</v>
      </c>
      <c r="P5" s="29">
        <f t="shared" si="2"/>
        <v>15</v>
      </c>
      <c r="Q5" s="29">
        <f t="shared" si="2"/>
        <v>16</v>
      </c>
      <c r="R5" s="29">
        <f t="shared" si="2"/>
        <v>17</v>
      </c>
      <c r="T5" s="73"/>
      <c r="U5" s="29">
        <f>T5+1</f>
        <v>1</v>
      </c>
      <c r="V5" s="29">
        <f>U5+1</f>
        <v>2</v>
      </c>
      <c r="W5" s="29">
        <f>V5+1</f>
        <v>3</v>
      </c>
      <c r="X5" s="29">
        <f t="shared" ref="X5:AK5" si="3">W5+1</f>
        <v>4</v>
      </c>
      <c r="Y5" s="29">
        <f t="shared" si="3"/>
        <v>5</v>
      </c>
      <c r="Z5" s="29">
        <f t="shared" si="3"/>
        <v>6</v>
      </c>
      <c r="AA5" s="29">
        <f t="shared" si="3"/>
        <v>7</v>
      </c>
      <c r="AB5" s="29">
        <f t="shared" si="3"/>
        <v>8</v>
      </c>
      <c r="AC5" s="29">
        <f t="shared" si="3"/>
        <v>9</v>
      </c>
      <c r="AD5" s="29">
        <f t="shared" si="3"/>
        <v>10</v>
      </c>
      <c r="AE5" s="29">
        <f t="shared" si="3"/>
        <v>11</v>
      </c>
      <c r="AF5" s="29">
        <f t="shared" si="3"/>
        <v>12</v>
      </c>
      <c r="AG5" s="29">
        <f t="shared" si="3"/>
        <v>13</v>
      </c>
      <c r="AH5" s="29">
        <f t="shared" si="3"/>
        <v>14</v>
      </c>
      <c r="AI5" s="29">
        <f t="shared" si="3"/>
        <v>15</v>
      </c>
      <c r="AJ5" s="29">
        <f t="shared" si="3"/>
        <v>16</v>
      </c>
      <c r="AK5" s="29">
        <f t="shared" si="3"/>
        <v>17</v>
      </c>
    </row>
    <row r="6" spans="1:39" hidden="1" outlineLevel="1" x14ac:dyDescent="0.2">
      <c r="A6" s="1" t="s">
        <v>568</v>
      </c>
      <c r="B6" s="76">
        <f>B40</f>
        <v>3965</v>
      </c>
      <c r="C6" s="76">
        <f t="shared" ref="C6:R6" si="4">C40</f>
        <v>4530</v>
      </c>
      <c r="D6" s="76">
        <f>D40</f>
        <v>4010</v>
      </c>
      <c r="E6" s="76">
        <f t="shared" si="4"/>
        <v>5880</v>
      </c>
      <c r="F6" s="76">
        <f t="shared" si="4"/>
        <v>1660</v>
      </c>
      <c r="G6" s="76">
        <f t="shared" si="4"/>
        <v>2268</v>
      </c>
      <c r="H6" s="76">
        <f t="shared" si="4"/>
        <v>3194</v>
      </c>
      <c r="I6" s="76">
        <f t="shared" si="4"/>
        <v>1811</v>
      </c>
      <c r="J6" s="76">
        <f t="shared" si="4"/>
        <v>3943</v>
      </c>
      <c r="K6" s="76">
        <f t="shared" si="4"/>
        <v>4978</v>
      </c>
      <c r="L6" s="76">
        <f t="shared" si="4"/>
        <v>2766</v>
      </c>
      <c r="M6" s="76">
        <f t="shared" si="4"/>
        <v>4067</v>
      </c>
      <c r="N6" s="76">
        <f t="shared" si="4"/>
        <v>4181</v>
      </c>
      <c r="O6" s="76">
        <f t="shared" si="4"/>
        <v>3646</v>
      </c>
      <c r="P6" s="76">
        <f t="shared" si="4"/>
        <v>4205</v>
      </c>
      <c r="Q6" s="76">
        <f t="shared" si="4"/>
        <v>3401</v>
      </c>
      <c r="R6" s="76">
        <f t="shared" si="4"/>
        <v>4564</v>
      </c>
      <c r="T6" s="1" t="s">
        <v>568</v>
      </c>
      <c r="U6" s="76">
        <f>U40</f>
        <v>3965</v>
      </c>
      <c r="V6" s="76">
        <f>V40</f>
        <v>4530</v>
      </c>
      <c r="W6" s="76">
        <f>W40</f>
        <v>4010</v>
      </c>
      <c r="X6" s="76" t="str">
        <f>IF(X$4="N","-",X40)</f>
        <v>-</v>
      </c>
      <c r="Y6" s="76">
        <f t="shared" ref="Y6:AK6" si="5">Y40</f>
        <v>1660</v>
      </c>
      <c r="Z6" s="76">
        <f t="shared" si="5"/>
        <v>2268</v>
      </c>
      <c r="AA6" s="76">
        <f t="shared" si="5"/>
        <v>3194</v>
      </c>
      <c r="AB6" s="76">
        <f t="shared" si="5"/>
        <v>1811</v>
      </c>
      <c r="AC6" s="76">
        <f t="shared" si="5"/>
        <v>3943</v>
      </c>
      <c r="AD6" s="76">
        <f t="shared" si="5"/>
        <v>4978</v>
      </c>
      <c r="AE6" s="76">
        <f t="shared" si="5"/>
        <v>2766</v>
      </c>
      <c r="AF6" s="76">
        <f t="shared" si="5"/>
        <v>4067</v>
      </c>
      <c r="AG6" s="76">
        <f t="shared" si="5"/>
        <v>4181</v>
      </c>
      <c r="AH6" s="76">
        <f t="shared" si="5"/>
        <v>3646</v>
      </c>
      <c r="AI6" s="76">
        <f t="shared" si="5"/>
        <v>4205</v>
      </c>
      <c r="AJ6" s="76">
        <f t="shared" si="5"/>
        <v>0</v>
      </c>
      <c r="AK6" s="76">
        <f t="shared" si="5"/>
        <v>4564</v>
      </c>
    </row>
    <row r="7" spans="1:39" hidden="1" outlineLevel="1" x14ac:dyDescent="0.2">
      <c r="A7" s="1" t="s">
        <v>569</v>
      </c>
      <c r="B7" s="77">
        <f t="shared" ref="B7:R7" si="6">IF(SUM($A6:$S6)=0,0,COUNTIF($A6:$S6,"&lt;"&amp;B6)+1)</f>
        <v>9</v>
      </c>
      <c r="C7" s="77">
        <f t="shared" si="6"/>
        <v>14</v>
      </c>
      <c r="D7" s="77">
        <f t="shared" si="6"/>
        <v>10</v>
      </c>
      <c r="E7" s="77">
        <f t="shared" si="6"/>
        <v>17</v>
      </c>
      <c r="F7" s="77">
        <f t="shared" si="6"/>
        <v>1</v>
      </c>
      <c r="G7" s="77">
        <f t="shared" si="6"/>
        <v>3</v>
      </c>
      <c r="H7" s="77">
        <f t="shared" si="6"/>
        <v>5</v>
      </c>
      <c r="I7" s="77">
        <f t="shared" si="6"/>
        <v>2</v>
      </c>
      <c r="J7" s="77">
        <f t="shared" si="6"/>
        <v>8</v>
      </c>
      <c r="K7" s="77">
        <f t="shared" si="6"/>
        <v>16</v>
      </c>
      <c r="L7" s="77">
        <f t="shared" si="6"/>
        <v>4</v>
      </c>
      <c r="M7" s="77">
        <f t="shared" si="6"/>
        <v>11</v>
      </c>
      <c r="N7" s="77">
        <f t="shared" si="6"/>
        <v>12</v>
      </c>
      <c r="O7" s="77">
        <f t="shared" si="6"/>
        <v>7</v>
      </c>
      <c r="P7" s="77">
        <f t="shared" si="6"/>
        <v>13</v>
      </c>
      <c r="Q7" s="77">
        <f t="shared" si="6"/>
        <v>6</v>
      </c>
      <c r="R7" s="77">
        <f t="shared" si="6"/>
        <v>15</v>
      </c>
      <c r="T7" s="1" t="s">
        <v>569</v>
      </c>
      <c r="U7" s="77">
        <f t="shared" ref="U7:AK7" si="7">IF(SUM($T6:$AL6)=0,0,IF(U$4="N","-",COUNTIF($T6:$AL6,"&lt;"&amp;U6)+1))</f>
        <v>9</v>
      </c>
      <c r="V7" s="77">
        <f t="shared" si="7"/>
        <v>14</v>
      </c>
      <c r="W7" s="77">
        <f t="shared" si="7"/>
        <v>10</v>
      </c>
      <c r="X7" s="77" t="str">
        <f t="shared" si="7"/>
        <v>-</v>
      </c>
      <c r="Y7" s="77">
        <f t="shared" si="7"/>
        <v>2</v>
      </c>
      <c r="Z7" s="77">
        <f t="shared" si="7"/>
        <v>4</v>
      </c>
      <c r="AA7" s="77">
        <f t="shared" si="7"/>
        <v>6</v>
      </c>
      <c r="AB7" s="77">
        <f t="shared" si="7"/>
        <v>3</v>
      </c>
      <c r="AC7" s="77">
        <f t="shared" si="7"/>
        <v>8</v>
      </c>
      <c r="AD7" s="77">
        <f t="shared" si="7"/>
        <v>16</v>
      </c>
      <c r="AE7" s="77">
        <f t="shared" si="7"/>
        <v>5</v>
      </c>
      <c r="AF7" s="77">
        <f t="shared" si="7"/>
        <v>11</v>
      </c>
      <c r="AG7" s="77">
        <f t="shared" si="7"/>
        <v>12</v>
      </c>
      <c r="AH7" s="77">
        <f t="shared" si="7"/>
        <v>7</v>
      </c>
      <c r="AI7" s="77">
        <f t="shared" si="7"/>
        <v>13</v>
      </c>
      <c r="AJ7" s="77">
        <f t="shared" si="7"/>
        <v>1</v>
      </c>
      <c r="AK7" s="77">
        <f t="shared" si="7"/>
        <v>15</v>
      </c>
    </row>
    <row r="8" spans="1:39" hidden="1" outlineLevel="1" x14ac:dyDescent="0.2">
      <c r="A8" s="1" t="s">
        <v>5</v>
      </c>
      <c r="B8" s="76">
        <f t="shared" ref="B8:R8" si="8">B7-B42</f>
        <v>0</v>
      </c>
      <c r="C8" s="76">
        <f t="shared" si="8"/>
        <v>0</v>
      </c>
      <c r="D8" s="76">
        <f>D7-D42</f>
        <v>0</v>
      </c>
      <c r="E8" s="76">
        <f t="shared" si="8"/>
        <v>0</v>
      </c>
      <c r="F8" s="76">
        <f t="shared" si="8"/>
        <v>0</v>
      </c>
      <c r="G8" s="76">
        <f t="shared" si="8"/>
        <v>0</v>
      </c>
      <c r="H8" s="76">
        <f t="shared" si="8"/>
        <v>0</v>
      </c>
      <c r="I8" s="76">
        <f t="shared" si="8"/>
        <v>0</v>
      </c>
      <c r="J8" s="76">
        <f t="shared" si="8"/>
        <v>0</v>
      </c>
      <c r="K8" s="76">
        <f t="shared" si="8"/>
        <v>0</v>
      </c>
      <c r="L8" s="76">
        <f t="shared" si="8"/>
        <v>0</v>
      </c>
      <c r="M8" s="76">
        <f t="shared" si="8"/>
        <v>0</v>
      </c>
      <c r="N8" s="76">
        <f t="shared" si="8"/>
        <v>0</v>
      </c>
      <c r="O8" s="76">
        <f t="shared" si="8"/>
        <v>0</v>
      </c>
      <c r="P8" s="76">
        <f t="shared" si="8"/>
        <v>0</v>
      </c>
      <c r="Q8" s="76">
        <f t="shared" si="8"/>
        <v>0</v>
      </c>
      <c r="R8" s="76">
        <f t="shared" si="8"/>
        <v>0</v>
      </c>
      <c r="T8" s="1" t="s">
        <v>5</v>
      </c>
      <c r="U8" s="76">
        <f t="shared" ref="U8:AK8" si="9">IF(U$4="N",0,U7-U42)</f>
        <v>0</v>
      </c>
      <c r="V8" s="76">
        <f t="shared" si="9"/>
        <v>0</v>
      </c>
      <c r="W8" s="76">
        <f>IF(W$4="N",0,W7-W42)</f>
        <v>0</v>
      </c>
      <c r="X8" s="76">
        <f t="shared" si="9"/>
        <v>0</v>
      </c>
      <c r="Y8" s="76">
        <f t="shared" si="9"/>
        <v>0</v>
      </c>
      <c r="Z8" s="76">
        <f t="shared" si="9"/>
        <v>0</v>
      </c>
      <c r="AA8" s="76">
        <f t="shared" si="9"/>
        <v>0</v>
      </c>
      <c r="AB8" s="76">
        <f t="shared" si="9"/>
        <v>0</v>
      </c>
      <c r="AC8" s="76">
        <f t="shared" si="9"/>
        <v>0</v>
      </c>
      <c r="AD8" s="76">
        <f t="shared" si="9"/>
        <v>0</v>
      </c>
      <c r="AE8" s="76">
        <f t="shared" si="9"/>
        <v>0</v>
      </c>
      <c r="AF8" s="76">
        <f t="shared" si="9"/>
        <v>0</v>
      </c>
      <c r="AG8" s="76">
        <f t="shared" si="9"/>
        <v>0</v>
      </c>
      <c r="AH8" s="76">
        <f t="shared" si="9"/>
        <v>0</v>
      </c>
      <c r="AI8" s="76">
        <f t="shared" si="9"/>
        <v>0</v>
      </c>
      <c r="AJ8" s="76">
        <f t="shared" si="9"/>
        <v>0</v>
      </c>
      <c r="AK8" s="76">
        <f t="shared" si="9"/>
        <v>0</v>
      </c>
    </row>
    <row r="9" spans="1:39" ht="13.5" hidden="1" outlineLevel="1" thickBot="1" x14ac:dyDescent="0.25">
      <c r="A9" s="78" t="s">
        <v>5</v>
      </c>
      <c r="B9" s="79">
        <f>SUM(A8:AL8)</f>
        <v>0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T9" s="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9" hidden="1" outlineLevel="1" x14ac:dyDescent="0.2">
      <c r="A10" s="1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T10" s="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</row>
    <row r="11" spans="1:39" hidden="1" outlineLevel="1" x14ac:dyDescent="0.2">
      <c r="A11" s="1" t="s">
        <v>568</v>
      </c>
      <c r="B11" s="76">
        <f ca="1">B56</f>
        <v>9</v>
      </c>
      <c r="C11" s="76">
        <f t="shared" ref="C11:R11" ca="1" si="10">C56</f>
        <v>14</v>
      </c>
      <c r="D11" s="76">
        <f ca="1">D56</f>
        <v>10</v>
      </c>
      <c r="E11" s="76">
        <f t="shared" ca="1" si="10"/>
        <v>17</v>
      </c>
      <c r="F11" s="76">
        <f t="shared" ca="1" si="10"/>
        <v>1</v>
      </c>
      <c r="G11" s="76">
        <f t="shared" ca="1" si="10"/>
        <v>3</v>
      </c>
      <c r="H11" s="76">
        <f t="shared" ca="1" si="10"/>
        <v>5</v>
      </c>
      <c r="I11" s="76">
        <f t="shared" ca="1" si="10"/>
        <v>2</v>
      </c>
      <c r="J11" s="76">
        <f t="shared" ca="1" si="10"/>
        <v>8</v>
      </c>
      <c r="K11" s="76">
        <f t="shared" ca="1" si="10"/>
        <v>16</v>
      </c>
      <c r="L11" s="76">
        <f t="shared" ca="1" si="10"/>
        <v>4</v>
      </c>
      <c r="M11" s="76">
        <f t="shared" ca="1" si="10"/>
        <v>11</v>
      </c>
      <c r="N11" s="76">
        <f t="shared" ca="1" si="10"/>
        <v>12</v>
      </c>
      <c r="O11" s="76">
        <f t="shared" ca="1" si="10"/>
        <v>7</v>
      </c>
      <c r="P11" s="76">
        <f t="shared" ca="1" si="10"/>
        <v>13</v>
      </c>
      <c r="Q11" s="76">
        <f t="shared" ca="1" si="10"/>
        <v>6</v>
      </c>
      <c r="R11" s="76">
        <f t="shared" ca="1" si="10"/>
        <v>15</v>
      </c>
      <c r="T11" s="1" t="s">
        <v>568</v>
      </c>
      <c r="U11" s="82">
        <f t="shared" ref="U11:AK11" ca="1" si="11">IF(U$4="N","-",U56)</f>
        <v>9</v>
      </c>
      <c r="V11" s="82">
        <f t="shared" ca="1" si="11"/>
        <v>14</v>
      </c>
      <c r="W11" s="82">
        <f ca="1">IF(W$4="N","-",W56)</f>
        <v>10</v>
      </c>
      <c r="X11" s="82" t="str">
        <f t="shared" si="11"/>
        <v>-</v>
      </c>
      <c r="Y11" s="82">
        <f t="shared" ca="1" si="11"/>
        <v>2</v>
      </c>
      <c r="Z11" s="82">
        <f t="shared" ca="1" si="11"/>
        <v>4</v>
      </c>
      <c r="AA11" s="82">
        <f t="shared" ca="1" si="11"/>
        <v>6</v>
      </c>
      <c r="AB11" s="82">
        <f t="shared" ca="1" si="11"/>
        <v>3</v>
      </c>
      <c r="AC11" s="82">
        <f t="shared" ca="1" si="11"/>
        <v>8</v>
      </c>
      <c r="AD11" s="82">
        <f t="shared" ca="1" si="11"/>
        <v>16</v>
      </c>
      <c r="AE11" s="82">
        <f t="shared" ca="1" si="11"/>
        <v>5</v>
      </c>
      <c r="AF11" s="82">
        <f t="shared" ca="1" si="11"/>
        <v>11</v>
      </c>
      <c r="AG11" s="82">
        <f t="shared" ca="1" si="11"/>
        <v>12</v>
      </c>
      <c r="AH11" s="82">
        <f t="shared" ca="1" si="11"/>
        <v>7</v>
      </c>
      <c r="AI11" s="82">
        <f t="shared" ca="1" si="11"/>
        <v>13</v>
      </c>
      <c r="AJ11" s="82">
        <f t="shared" ca="1" si="11"/>
        <v>1</v>
      </c>
      <c r="AK11" s="82">
        <f t="shared" ca="1" si="11"/>
        <v>15</v>
      </c>
      <c r="AL11" s="83"/>
    </row>
    <row r="12" spans="1:39" hidden="1" outlineLevel="1" x14ac:dyDescent="0.2">
      <c r="A12" s="1" t="s">
        <v>569</v>
      </c>
      <c r="B12" s="77">
        <f t="shared" ref="B12:R12" ca="1" si="12">COUNTIF($A11:$S11,"&lt;"&amp;B11)+1</f>
        <v>9</v>
      </c>
      <c r="C12" s="77">
        <f t="shared" ca="1" si="12"/>
        <v>14</v>
      </c>
      <c r="D12" s="77">
        <f t="shared" ca="1" si="12"/>
        <v>10</v>
      </c>
      <c r="E12" s="77">
        <f t="shared" ca="1" si="12"/>
        <v>17</v>
      </c>
      <c r="F12" s="77">
        <f t="shared" ca="1" si="12"/>
        <v>1</v>
      </c>
      <c r="G12" s="77">
        <f t="shared" ca="1" si="12"/>
        <v>3</v>
      </c>
      <c r="H12" s="77">
        <f t="shared" ca="1" si="12"/>
        <v>5</v>
      </c>
      <c r="I12" s="77">
        <f t="shared" ca="1" si="12"/>
        <v>2</v>
      </c>
      <c r="J12" s="77">
        <f t="shared" ca="1" si="12"/>
        <v>8</v>
      </c>
      <c r="K12" s="77">
        <f t="shared" ca="1" si="12"/>
        <v>16</v>
      </c>
      <c r="L12" s="77">
        <f t="shared" ca="1" si="12"/>
        <v>4</v>
      </c>
      <c r="M12" s="77">
        <f t="shared" ca="1" si="12"/>
        <v>11</v>
      </c>
      <c r="N12" s="77">
        <f t="shared" ca="1" si="12"/>
        <v>12</v>
      </c>
      <c r="O12" s="77">
        <f t="shared" ca="1" si="12"/>
        <v>7</v>
      </c>
      <c r="P12" s="77">
        <f t="shared" ca="1" si="12"/>
        <v>13</v>
      </c>
      <c r="Q12" s="77">
        <f t="shared" ca="1" si="12"/>
        <v>6</v>
      </c>
      <c r="R12" s="77">
        <f t="shared" ca="1" si="12"/>
        <v>15</v>
      </c>
      <c r="T12" s="1" t="s">
        <v>569</v>
      </c>
      <c r="U12" s="77">
        <f t="shared" ref="U12:AK12" ca="1" si="13">IF(U$4="N","-",COUNTIF($T11:$AL11,"&lt;"&amp;U11)+1)</f>
        <v>9</v>
      </c>
      <c r="V12" s="77">
        <f t="shared" ca="1" si="13"/>
        <v>14</v>
      </c>
      <c r="W12" s="77">
        <f t="shared" ca="1" si="13"/>
        <v>10</v>
      </c>
      <c r="X12" s="77" t="str">
        <f t="shared" si="13"/>
        <v>-</v>
      </c>
      <c r="Y12" s="77">
        <f t="shared" ca="1" si="13"/>
        <v>2</v>
      </c>
      <c r="Z12" s="77">
        <f t="shared" ca="1" si="13"/>
        <v>4</v>
      </c>
      <c r="AA12" s="77">
        <f t="shared" ca="1" si="13"/>
        <v>6</v>
      </c>
      <c r="AB12" s="77">
        <f t="shared" ca="1" si="13"/>
        <v>3</v>
      </c>
      <c r="AC12" s="77">
        <f t="shared" ca="1" si="13"/>
        <v>8</v>
      </c>
      <c r="AD12" s="77">
        <f t="shared" ca="1" si="13"/>
        <v>16</v>
      </c>
      <c r="AE12" s="77">
        <f t="shared" ca="1" si="13"/>
        <v>5</v>
      </c>
      <c r="AF12" s="77">
        <f t="shared" ca="1" si="13"/>
        <v>11</v>
      </c>
      <c r="AG12" s="77">
        <f t="shared" ca="1" si="13"/>
        <v>12</v>
      </c>
      <c r="AH12" s="77">
        <f t="shared" ca="1" si="13"/>
        <v>7</v>
      </c>
      <c r="AI12" s="77">
        <f t="shared" ca="1" si="13"/>
        <v>13</v>
      </c>
      <c r="AJ12" s="77">
        <f t="shared" ca="1" si="13"/>
        <v>1</v>
      </c>
      <c r="AK12" s="77">
        <f t="shared" ca="1" si="13"/>
        <v>15</v>
      </c>
    </row>
    <row r="13" spans="1:39" hidden="1" outlineLevel="1" x14ac:dyDescent="0.2">
      <c r="A13" s="1" t="s">
        <v>5</v>
      </c>
      <c r="B13" s="84">
        <f t="shared" ref="B13:R13" ca="1" si="14">B12-B57</f>
        <v>0</v>
      </c>
      <c r="C13" s="84">
        <f t="shared" ca="1" si="14"/>
        <v>0</v>
      </c>
      <c r="D13" s="84">
        <f ca="1">D12-D57</f>
        <v>0</v>
      </c>
      <c r="E13" s="84">
        <f t="shared" ca="1" si="14"/>
        <v>0</v>
      </c>
      <c r="F13" s="84">
        <f t="shared" ca="1" si="14"/>
        <v>0</v>
      </c>
      <c r="G13" s="84">
        <f t="shared" ca="1" si="14"/>
        <v>0</v>
      </c>
      <c r="H13" s="84">
        <f t="shared" ca="1" si="14"/>
        <v>0</v>
      </c>
      <c r="I13" s="84">
        <f t="shared" ca="1" si="14"/>
        <v>0</v>
      </c>
      <c r="J13" s="84">
        <f t="shared" ca="1" si="14"/>
        <v>0</v>
      </c>
      <c r="K13" s="84">
        <f t="shared" ca="1" si="14"/>
        <v>0</v>
      </c>
      <c r="L13" s="84">
        <f t="shared" ca="1" si="14"/>
        <v>0</v>
      </c>
      <c r="M13" s="84">
        <f t="shared" ca="1" si="14"/>
        <v>0</v>
      </c>
      <c r="N13" s="84">
        <f t="shared" ca="1" si="14"/>
        <v>0</v>
      </c>
      <c r="O13" s="84">
        <f t="shared" ca="1" si="14"/>
        <v>0</v>
      </c>
      <c r="P13" s="84">
        <f t="shared" ca="1" si="14"/>
        <v>0</v>
      </c>
      <c r="Q13" s="84">
        <f t="shared" ca="1" si="14"/>
        <v>0</v>
      </c>
      <c r="R13" s="84">
        <f t="shared" ca="1" si="14"/>
        <v>0</v>
      </c>
      <c r="T13" s="1" t="s">
        <v>5</v>
      </c>
      <c r="U13" s="76">
        <f ca="1">IF(U$4="N",0,U12-U57)</f>
        <v>0</v>
      </c>
      <c r="V13" s="76">
        <f t="shared" ref="V13:AK13" ca="1" si="15">IF(V$4="N",0,V12-V57)</f>
        <v>0</v>
      </c>
      <c r="W13" s="76">
        <f ca="1">IF(W$4="N",0,W12-W57)</f>
        <v>0</v>
      </c>
      <c r="X13" s="76">
        <f t="shared" si="15"/>
        <v>0</v>
      </c>
      <c r="Y13" s="76">
        <f t="shared" ca="1" si="15"/>
        <v>0</v>
      </c>
      <c r="Z13" s="76">
        <f t="shared" ca="1" si="15"/>
        <v>0</v>
      </c>
      <c r="AA13" s="76">
        <f t="shared" ca="1" si="15"/>
        <v>0</v>
      </c>
      <c r="AB13" s="76">
        <f t="shared" ca="1" si="15"/>
        <v>0</v>
      </c>
      <c r="AC13" s="76">
        <f t="shared" ca="1" si="15"/>
        <v>0</v>
      </c>
      <c r="AD13" s="76">
        <f t="shared" ca="1" si="15"/>
        <v>0</v>
      </c>
      <c r="AE13" s="76">
        <f t="shared" ca="1" si="15"/>
        <v>0</v>
      </c>
      <c r="AF13" s="76">
        <f t="shared" ca="1" si="15"/>
        <v>0</v>
      </c>
      <c r="AG13" s="76">
        <f t="shared" ca="1" si="15"/>
        <v>0</v>
      </c>
      <c r="AH13" s="76">
        <f t="shared" ca="1" si="15"/>
        <v>0</v>
      </c>
      <c r="AI13" s="76">
        <f t="shared" ca="1" si="15"/>
        <v>0</v>
      </c>
      <c r="AJ13" s="76">
        <f t="shared" ca="1" si="15"/>
        <v>0</v>
      </c>
      <c r="AK13" s="76">
        <f t="shared" ca="1" si="15"/>
        <v>0</v>
      </c>
    </row>
    <row r="14" spans="1:39" ht="13.5" hidden="1" outlineLevel="1" thickBot="1" x14ac:dyDescent="0.25">
      <c r="A14" s="78" t="s">
        <v>5</v>
      </c>
      <c r="B14" s="79">
        <f ca="1">SUM(A13:AL13)</f>
        <v>0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T14" s="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</row>
    <row r="15" spans="1:39" hidden="1" outlineLevel="1" x14ac:dyDescent="0.2">
      <c r="A15" s="85" t="s">
        <v>728</v>
      </c>
      <c r="B15" s="8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T15" s="85" t="s">
        <v>728</v>
      </c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75"/>
      <c r="AJ15" s="75"/>
      <c r="AK15" s="81"/>
    </row>
    <row r="16" spans="1:39" ht="26.25" collapsed="1" x14ac:dyDescent="0.4">
      <c r="A16" s="15" t="s">
        <v>714</v>
      </c>
      <c r="B16" s="15"/>
      <c r="C16" s="15"/>
      <c r="D16" s="15"/>
      <c r="E16" s="15"/>
      <c r="F16" s="15"/>
      <c r="G16" s="15"/>
      <c r="H16" s="15"/>
      <c r="I16" s="15"/>
      <c r="J16" s="15"/>
      <c r="K16" s="86"/>
      <c r="L16" s="86"/>
      <c r="M16" s="87"/>
      <c r="N16" s="88"/>
      <c r="O16" s="88"/>
      <c r="R16" s="89" t="s">
        <v>595</v>
      </c>
      <c r="T16" s="15" t="s">
        <v>714</v>
      </c>
      <c r="U16" s="15"/>
      <c r="V16" s="15"/>
      <c r="W16" s="15"/>
      <c r="X16" s="15"/>
      <c r="Y16" s="15"/>
      <c r="Z16" s="15"/>
      <c r="AA16" s="15"/>
      <c r="AB16" s="15"/>
      <c r="AC16" s="15"/>
      <c r="AD16" s="86"/>
      <c r="AE16" s="18"/>
      <c r="AF16" s="18"/>
      <c r="AG16" s="88"/>
      <c r="AH16" s="88"/>
      <c r="AI16" s="88"/>
      <c r="AJ16" s="88"/>
      <c r="AK16" s="89" t="s">
        <v>595</v>
      </c>
    </row>
    <row r="17" spans="1:37" x14ac:dyDescent="0.2">
      <c r="A17" s="26" t="str">
        <f>"ALL CLUBS: "&amp;COUNTA(A3:S3)&amp;" TEAMS (note awards are based on table excluding non East Sussex Clubs)"</f>
        <v>ALL CLUBS: 17 TEAMS (note awards are based on table excluding non East Sussex Clubs)</v>
      </c>
      <c r="T17" s="26" t="str">
        <f>"EAST SUSSEX CLUBS: "&amp;COUNTIF(T4:AL4,"Y")&amp;" TEAMS (Only East Sussex Teams qualify for awards: awards are awarded as per this table)"</f>
        <v>EAST SUSSEX CLUBS: 15 TEAMS (Only East Sussex Teams qualify for awards: awards are awarded as per this table)</v>
      </c>
    </row>
    <row r="18" spans="1:37" x14ac:dyDescent="0.2">
      <c r="A18" s="54" t="s">
        <v>570</v>
      </c>
      <c r="B18" s="54" t="str">
        <f>B$3</f>
        <v>A80</v>
      </c>
      <c r="C18" s="54" t="str">
        <f t="shared" ref="C18:R18" si="16">C$3</f>
        <v>BEX</v>
      </c>
      <c r="D18" s="54" t="str">
        <f t="shared" si="16"/>
        <v>FRONTR</v>
      </c>
      <c r="E18" s="54" t="str">
        <f t="shared" si="16"/>
        <v>CPA</v>
      </c>
      <c r="F18" s="54" t="str">
        <f t="shared" si="16"/>
        <v>CROW</v>
      </c>
      <c r="G18" s="54" t="str">
        <f t="shared" si="16"/>
        <v>EAST/BDY</v>
      </c>
      <c r="H18" s="54" t="str">
        <f t="shared" si="16"/>
        <v>HAIL</v>
      </c>
      <c r="I18" s="54" t="str">
        <f t="shared" si="16"/>
        <v>HR/HAC</v>
      </c>
      <c r="J18" s="54" t="str">
        <f t="shared" si="16"/>
        <v>HTH/UCK</v>
      </c>
      <c r="K18" s="54" t="str">
        <f t="shared" si="16"/>
        <v>HY AC</v>
      </c>
      <c r="L18" s="54" t="str">
        <f t="shared" si="16"/>
        <v>LEW</v>
      </c>
      <c r="M18" s="54" t="str">
        <f t="shared" si="16"/>
        <v>MEAD</v>
      </c>
      <c r="N18" s="54" t="str">
        <f t="shared" si="16"/>
        <v>PST</v>
      </c>
      <c r="O18" s="54" t="str">
        <f t="shared" si="16"/>
        <v>HEDGE</v>
      </c>
      <c r="P18" s="54" t="str">
        <f t="shared" si="16"/>
        <v>RUNW</v>
      </c>
      <c r="Q18" s="54" t="str">
        <f t="shared" si="16"/>
        <v>SEA/PEACE</v>
      </c>
      <c r="R18" s="54" t="str">
        <f t="shared" si="16"/>
        <v>WAD</v>
      </c>
      <c r="T18" s="54" t="s">
        <v>570</v>
      </c>
      <c r="U18" s="54" t="str">
        <f>U$3</f>
        <v>A80</v>
      </c>
      <c r="V18" s="54" t="str">
        <f t="shared" ref="V18:AK18" si="17">V$3</f>
        <v>BEX</v>
      </c>
      <c r="W18" s="54" t="str">
        <f t="shared" si="17"/>
        <v>FRONTR</v>
      </c>
      <c r="X18" s="54" t="str">
        <f t="shared" si="17"/>
        <v>CPA</v>
      </c>
      <c r="Y18" s="54" t="str">
        <f t="shared" si="17"/>
        <v>CROW</v>
      </c>
      <c r="Z18" s="54" t="str">
        <f t="shared" si="17"/>
        <v>EAST/BDY</v>
      </c>
      <c r="AA18" s="54" t="str">
        <f t="shared" si="17"/>
        <v>HAIL</v>
      </c>
      <c r="AB18" s="54" t="str">
        <f t="shared" si="17"/>
        <v>HR/HAC</v>
      </c>
      <c r="AC18" s="54" t="str">
        <f t="shared" si="17"/>
        <v>HTH/UCK</v>
      </c>
      <c r="AD18" s="54" t="str">
        <f t="shared" si="17"/>
        <v>HY AC</v>
      </c>
      <c r="AE18" s="54" t="str">
        <f t="shared" si="17"/>
        <v>LEW</v>
      </c>
      <c r="AF18" s="54" t="str">
        <f t="shared" si="17"/>
        <v>MEAD</v>
      </c>
      <c r="AG18" s="54" t="str">
        <f t="shared" si="17"/>
        <v>PST</v>
      </c>
      <c r="AH18" s="54" t="str">
        <f t="shared" si="17"/>
        <v>HEDGE</v>
      </c>
      <c r="AI18" s="54" t="str">
        <f t="shared" si="17"/>
        <v>RUNW</v>
      </c>
      <c r="AJ18" s="54" t="str">
        <f t="shared" si="17"/>
        <v>SEA/PEACE</v>
      </c>
      <c r="AK18" s="54" t="str">
        <f t="shared" si="17"/>
        <v>WAD</v>
      </c>
    </row>
    <row r="19" spans="1:37" ht="15" x14ac:dyDescent="0.25">
      <c r="A19" s="54" t="s">
        <v>517</v>
      </c>
      <c r="B19" s="131">
        <v>103</v>
      </c>
      <c r="C19" s="133">
        <v>294</v>
      </c>
      <c r="D19" s="133">
        <v>34</v>
      </c>
      <c r="E19" s="133">
        <v>294</v>
      </c>
      <c r="F19" s="133">
        <v>2</v>
      </c>
      <c r="G19" s="133">
        <v>3</v>
      </c>
      <c r="H19" s="133">
        <v>93</v>
      </c>
      <c r="I19" s="133">
        <v>37</v>
      </c>
      <c r="J19" s="133">
        <v>10</v>
      </c>
      <c r="K19" s="133">
        <v>294</v>
      </c>
      <c r="L19" s="133">
        <v>4</v>
      </c>
      <c r="M19" s="133">
        <v>40</v>
      </c>
      <c r="N19" s="133">
        <v>13</v>
      </c>
      <c r="O19" s="133">
        <v>26</v>
      </c>
      <c r="P19" s="133">
        <v>74</v>
      </c>
      <c r="Q19" s="133">
        <v>16</v>
      </c>
      <c r="R19" s="133">
        <v>91</v>
      </c>
      <c r="S19"/>
      <c r="T19" s="130" t="s">
        <v>517</v>
      </c>
      <c r="U19" s="131">
        <f t="shared" ref="U19:AI38" si="18">IF(U$4="N",0,B19)</f>
        <v>103</v>
      </c>
      <c r="V19" s="131">
        <f t="shared" si="18"/>
        <v>294</v>
      </c>
      <c r="W19" s="131">
        <f t="shared" si="18"/>
        <v>34</v>
      </c>
      <c r="X19" s="131">
        <f t="shared" si="18"/>
        <v>0</v>
      </c>
      <c r="Y19" s="131">
        <f t="shared" si="18"/>
        <v>2</v>
      </c>
      <c r="Z19" s="131">
        <f t="shared" si="18"/>
        <v>3</v>
      </c>
      <c r="AA19" s="131">
        <f t="shared" si="18"/>
        <v>93</v>
      </c>
      <c r="AB19" s="131">
        <f t="shared" si="18"/>
        <v>37</v>
      </c>
      <c r="AC19" s="131">
        <f t="shared" si="18"/>
        <v>10</v>
      </c>
      <c r="AD19" s="131">
        <f t="shared" si="18"/>
        <v>294</v>
      </c>
      <c r="AE19" s="131">
        <f t="shared" si="18"/>
        <v>4</v>
      </c>
      <c r="AF19" s="131">
        <f t="shared" si="18"/>
        <v>40</v>
      </c>
      <c r="AG19" s="131">
        <f t="shared" si="18"/>
        <v>13</v>
      </c>
      <c r="AH19" s="131">
        <f t="shared" si="18"/>
        <v>26</v>
      </c>
      <c r="AI19" s="131">
        <f t="shared" si="18"/>
        <v>74</v>
      </c>
      <c r="AJ19" s="131"/>
      <c r="AK19" s="131">
        <f t="shared" ref="AK19:AK38" si="19">IF(AK$4="N",0,R19)</f>
        <v>91</v>
      </c>
    </row>
    <row r="20" spans="1:37" ht="15" x14ac:dyDescent="0.25">
      <c r="A20" s="54" t="s">
        <v>518</v>
      </c>
      <c r="B20" s="131">
        <v>294</v>
      </c>
      <c r="C20" s="133">
        <v>294</v>
      </c>
      <c r="D20" s="133">
        <v>92</v>
      </c>
      <c r="E20" s="133">
        <v>294</v>
      </c>
      <c r="F20" s="133">
        <v>14</v>
      </c>
      <c r="G20" s="133">
        <v>6</v>
      </c>
      <c r="H20" s="133">
        <v>119</v>
      </c>
      <c r="I20" s="133">
        <v>49</v>
      </c>
      <c r="J20" s="133">
        <v>55</v>
      </c>
      <c r="K20" s="133">
        <v>294</v>
      </c>
      <c r="L20" s="133">
        <v>114</v>
      </c>
      <c r="M20" s="133">
        <v>294</v>
      </c>
      <c r="N20" s="133">
        <v>17</v>
      </c>
      <c r="O20" s="133">
        <v>184</v>
      </c>
      <c r="P20" s="133">
        <v>101</v>
      </c>
      <c r="Q20" s="133">
        <v>172</v>
      </c>
      <c r="R20" s="133">
        <v>274</v>
      </c>
      <c r="S20"/>
      <c r="T20" s="130" t="s">
        <v>518</v>
      </c>
      <c r="U20" s="131">
        <f t="shared" si="18"/>
        <v>294</v>
      </c>
      <c r="V20" s="131">
        <f t="shared" si="18"/>
        <v>294</v>
      </c>
      <c r="W20" s="131">
        <f t="shared" si="18"/>
        <v>92</v>
      </c>
      <c r="X20" s="131">
        <f t="shared" si="18"/>
        <v>0</v>
      </c>
      <c r="Y20" s="131">
        <f t="shared" si="18"/>
        <v>14</v>
      </c>
      <c r="Z20" s="131">
        <f t="shared" si="18"/>
        <v>6</v>
      </c>
      <c r="AA20" s="131">
        <f t="shared" si="18"/>
        <v>119</v>
      </c>
      <c r="AB20" s="131">
        <f t="shared" si="18"/>
        <v>49</v>
      </c>
      <c r="AC20" s="131">
        <f t="shared" si="18"/>
        <v>55</v>
      </c>
      <c r="AD20" s="131">
        <f t="shared" si="18"/>
        <v>294</v>
      </c>
      <c r="AE20" s="131">
        <f t="shared" si="18"/>
        <v>114</v>
      </c>
      <c r="AF20" s="131">
        <f t="shared" si="18"/>
        <v>294</v>
      </c>
      <c r="AG20" s="131">
        <f t="shared" si="18"/>
        <v>17</v>
      </c>
      <c r="AH20" s="131">
        <f t="shared" si="18"/>
        <v>184</v>
      </c>
      <c r="AI20" s="131">
        <f t="shared" si="18"/>
        <v>101</v>
      </c>
      <c r="AJ20" s="131"/>
      <c r="AK20" s="131">
        <f t="shared" si="19"/>
        <v>274</v>
      </c>
    </row>
    <row r="21" spans="1:37" ht="15" x14ac:dyDescent="0.25">
      <c r="A21" s="54" t="s">
        <v>519</v>
      </c>
      <c r="B21" s="131">
        <v>294</v>
      </c>
      <c r="C21" s="133">
        <v>294</v>
      </c>
      <c r="D21" s="133">
        <v>113</v>
      </c>
      <c r="E21" s="133">
        <v>294</v>
      </c>
      <c r="F21" s="133">
        <v>39</v>
      </c>
      <c r="G21" s="133">
        <v>15</v>
      </c>
      <c r="H21" s="133">
        <v>170</v>
      </c>
      <c r="I21" s="133">
        <v>112</v>
      </c>
      <c r="J21" s="133">
        <v>260</v>
      </c>
      <c r="K21" s="133">
        <v>294</v>
      </c>
      <c r="L21" s="133">
        <v>174</v>
      </c>
      <c r="M21" s="133">
        <v>294</v>
      </c>
      <c r="N21" s="133">
        <v>173</v>
      </c>
      <c r="O21" s="133">
        <v>211</v>
      </c>
      <c r="P21" s="133">
        <v>294</v>
      </c>
      <c r="Q21" s="133">
        <v>189</v>
      </c>
      <c r="R21" s="133">
        <v>294</v>
      </c>
      <c r="S21"/>
      <c r="T21" s="130" t="s">
        <v>519</v>
      </c>
      <c r="U21" s="131">
        <f t="shared" si="18"/>
        <v>294</v>
      </c>
      <c r="V21" s="131">
        <f t="shared" si="18"/>
        <v>294</v>
      </c>
      <c r="W21" s="131">
        <f t="shared" si="18"/>
        <v>113</v>
      </c>
      <c r="X21" s="131">
        <f t="shared" si="18"/>
        <v>0</v>
      </c>
      <c r="Y21" s="131">
        <f t="shared" si="18"/>
        <v>39</v>
      </c>
      <c r="Z21" s="131">
        <f t="shared" si="18"/>
        <v>15</v>
      </c>
      <c r="AA21" s="131">
        <f t="shared" si="18"/>
        <v>170</v>
      </c>
      <c r="AB21" s="131">
        <f t="shared" si="18"/>
        <v>112</v>
      </c>
      <c r="AC21" s="131">
        <f t="shared" si="18"/>
        <v>260</v>
      </c>
      <c r="AD21" s="131">
        <f t="shared" si="18"/>
        <v>294</v>
      </c>
      <c r="AE21" s="131">
        <f t="shared" si="18"/>
        <v>174</v>
      </c>
      <c r="AF21" s="131">
        <f t="shared" si="18"/>
        <v>294</v>
      </c>
      <c r="AG21" s="131">
        <f t="shared" si="18"/>
        <v>173</v>
      </c>
      <c r="AH21" s="131">
        <f t="shared" si="18"/>
        <v>211</v>
      </c>
      <c r="AI21" s="131">
        <f t="shared" si="18"/>
        <v>294</v>
      </c>
      <c r="AJ21" s="131"/>
      <c r="AK21" s="131">
        <f t="shared" si="19"/>
        <v>294</v>
      </c>
    </row>
    <row r="22" spans="1:37" ht="15" x14ac:dyDescent="0.25">
      <c r="A22" s="54" t="s">
        <v>571</v>
      </c>
      <c r="B22" s="131">
        <v>294</v>
      </c>
      <c r="C22" s="133">
        <v>294</v>
      </c>
      <c r="D22" s="133">
        <v>143</v>
      </c>
      <c r="E22" s="133">
        <v>294</v>
      </c>
      <c r="F22" s="133">
        <v>48</v>
      </c>
      <c r="G22" s="133">
        <v>18</v>
      </c>
      <c r="H22" s="133">
        <v>294</v>
      </c>
      <c r="I22" s="133">
        <v>135</v>
      </c>
      <c r="J22" s="133">
        <v>263</v>
      </c>
      <c r="K22" s="133">
        <v>294</v>
      </c>
      <c r="L22" s="133">
        <v>199</v>
      </c>
      <c r="M22" s="133">
        <v>294</v>
      </c>
      <c r="N22" s="133">
        <v>294</v>
      </c>
      <c r="O22" s="133">
        <v>294</v>
      </c>
      <c r="P22" s="133">
        <v>294</v>
      </c>
      <c r="Q22" s="133">
        <v>192</v>
      </c>
      <c r="R22" s="133">
        <v>294</v>
      </c>
      <c r="S22"/>
      <c r="T22" s="130" t="s">
        <v>571</v>
      </c>
      <c r="U22" s="131">
        <f t="shared" si="18"/>
        <v>294</v>
      </c>
      <c r="V22" s="131">
        <f t="shared" si="18"/>
        <v>294</v>
      </c>
      <c r="W22" s="131">
        <f t="shared" si="18"/>
        <v>143</v>
      </c>
      <c r="X22" s="131">
        <f t="shared" si="18"/>
        <v>0</v>
      </c>
      <c r="Y22" s="131">
        <f t="shared" si="18"/>
        <v>48</v>
      </c>
      <c r="Z22" s="131">
        <f t="shared" si="18"/>
        <v>18</v>
      </c>
      <c r="AA22" s="131">
        <f t="shared" si="18"/>
        <v>294</v>
      </c>
      <c r="AB22" s="131">
        <f t="shared" si="18"/>
        <v>135</v>
      </c>
      <c r="AC22" s="131">
        <f t="shared" si="18"/>
        <v>263</v>
      </c>
      <c r="AD22" s="131">
        <f t="shared" si="18"/>
        <v>294</v>
      </c>
      <c r="AE22" s="131">
        <f t="shared" si="18"/>
        <v>199</v>
      </c>
      <c r="AF22" s="131">
        <f t="shared" si="18"/>
        <v>294</v>
      </c>
      <c r="AG22" s="131">
        <f t="shared" si="18"/>
        <v>294</v>
      </c>
      <c r="AH22" s="131">
        <f t="shared" si="18"/>
        <v>294</v>
      </c>
      <c r="AI22" s="131">
        <f t="shared" si="18"/>
        <v>294</v>
      </c>
      <c r="AJ22" s="131"/>
      <c r="AK22" s="131">
        <f t="shared" si="19"/>
        <v>294</v>
      </c>
    </row>
    <row r="23" spans="1:37" ht="15" x14ac:dyDescent="0.25">
      <c r="A23" s="54" t="s">
        <v>22</v>
      </c>
      <c r="B23" s="131">
        <v>5</v>
      </c>
      <c r="C23" s="133">
        <v>69</v>
      </c>
      <c r="D23" s="133">
        <v>11</v>
      </c>
      <c r="E23" s="133">
        <v>294</v>
      </c>
      <c r="F23" s="133">
        <v>31</v>
      </c>
      <c r="G23" s="133">
        <v>9</v>
      </c>
      <c r="H23" s="133">
        <v>20</v>
      </c>
      <c r="I23" s="133">
        <v>1</v>
      </c>
      <c r="J23" s="133">
        <v>58</v>
      </c>
      <c r="K23" s="133">
        <v>94</v>
      </c>
      <c r="L23" s="133">
        <v>161</v>
      </c>
      <c r="M23" s="133">
        <v>294</v>
      </c>
      <c r="N23" s="133">
        <v>150</v>
      </c>
      <c r="O23" s="133">
        <v>30</v>
      </c>
      <c r="P23" s="133">
        <v>121</v>
      </c>
      <c r="Q23" s="133">
        <v>51</v>
      </c>
      <c r="R23" s="133">
        <v>7</v>
      </c>
      <c r="S23"/>
      <c r="T23" s="130" t="s">
        <v>22</v>
      </c>
      <c r="U23" s="131">
        <f t="shared" si="18"/>
        <v>5</v>
      </c>
      <c r="V23" s="131">
        <f t="shared" si="18"/>
        <v>69</v>
      </c>
      <c r="W23" s="131">
        <f t="shared" si="18"/>
        <v>11</v>
      </c>
      <c r="X23" s="131">
        <f t="shared" si="18"/>
        <v>0</v>
      </c>
      <c r="Y23" s="131">
        <f t="shared" si="18"/>
        <v>31</v>
      </c>
      <c r="Z23" s="131">
        <f t="shared" si="18"/>
        <v>9</v>
      </c>
      <c r="AA23" s="131">
        <f t="shared" si="18"/>
        <v>20</v>
      </c>
      <c r="AB23" s="131">
        <f t="shared" si="18"/>
        <v>1</v>
      </c>
      <c r="AC23" s="131">
        <f t="shared" si="18"/>
        <v>58</v>
      </c>
      <c r="AD23" s="131">
        <f t="shared" si="18"/>
        <v>94</v>
      </c>
      <c r="AE23" s="131">
        <f t="shared" si="18"/>
        <v>161</v>
      </c>
      <c r="AF23" s="131">
        <f t="shared" si="18"/>
        <v>294</v>
      </c>
      <c r="AG23" s="131">
        <f t="shared" si="18"/>
        <v>150</v>
      </c>
      <c r="AH23" s="131">
        <f t="shared" si="18"/>
        <v>30</v>
      </c>
      <c r="AI23" s="131">
        <f t="shared" si="18"/>
        <v>121</v>
      </c>
      <c r="AJ23" s="131"/>
      <c r="AK23" s="131">
        <f t="shared" si="19"/>
        <v>7</v>
      </c>
    </row>
    <row r="24" spans="1:37" ht="15" x14ac:dyDescent="0.25">
      <c r="A24" s="54" t="s">
        <v>46</v>
      </c>
      <c r="B24" s="131">
        <v>24</v>
      </c>
      <c r="C24" s="133">
        <v>124</v>
      </c>
      <c r="D24" s="133">
        <v>45</v>
      </c>
      <c r="E24" s="133">
        <v>294</v>
      </c>
      <c r="F24" s="133">
        <v>41</v>
      </c>
      <c r="G24" s="133">
        <v>12</v>
      </c>
      <c r="H24" s="133">
        <v>38</v>
      </c>
      <c r="I24" s="133">
        <v>8</v>
      </c>
      <c r="J24" s="133">
        <v>203</v>
      </c>
      <c r="K24" s="133">
        <v>204</v>
      </c>
      <c r="L24" s="133">
        <v>165</v>
      </c>
      <c r="M24" s="133">
        <v>294</v>
      </c>
      <c r="N24" s="133">
        <v>294</v>
      </c>
      <c r="O24" s="133">
        <v>33</v>
      </c>
      <c r="P24" s="133">
        <v>294</v>
      </c>
      <c r="Q24" s="133">
        <v>102</v>
      </c>
      <c r="R24" s="133">
        <v>255</v>
      </c>
      <c r="S24"/>
      <c r="T24" s="130" t="s">
        <v>46</v>
      </c>
      <c r="U24" s="131">
        <f t="shared" si="18"/>
        <v>24</v>
      </c>
      <c r="V24" s="131">
        <f t="shared" si="18"/>
        <v>124</v>
      </c>
      <c r="W24" s="131">
        <f t="shared" si="18"/>
        <v>45</v>
      </c>
      <c r="X24" s="131">
        <f t="shared" si="18"/>
        <v>0</v>
      </c>
      <c r="Y24" s="131">
        <f t="shared" si="18"/>
        <v>41</v>
      </c>
      <c r="Z24" s="131">
        <f t="shared" si="18"/>
        <v>12</v>
      </c>
      <c r="AA24" s="131">
        <f t="shared" si="18"/>
        <v>38</v>
      </c>
      <c r="AB24" s="131">
        <f t="shared" si="18"/>
        <v>8</v>
      </c>
      <c r="AC24" s="131">
        <f t="shared" si="18"/>
        <v>203</v>
      </c>
      <c r="AD24" s="131">
        <f t="shared" si="18"/>
        <v>204</v>
      </c>
      <c r="AE24" s="131">
        <f t="shared" si="18"/>
        <v>165</v>
      </c>
      <c r="AF24" s="131">
        <f t="shared" si="18"/>
        <v>294</v>
      </c>
      <c r="AG24" s="131">
        <f t="shared" si="18"/>
        <v>294</v>
      </c>
      <c r="AH24" s="131">
        <f t="shared" si="18"/>
        <v>33</v>
      </c>
      <c r="AI24" s="131">
        <f t="shared" si="18"/>
        <v>294</v>
      </c>
      <c r="AJ24" s="131"/>
      <c r="AK24" s="131">
        <f t="shared" si="19"/>
        <v>255</v>
      </c>
    </row>
    <row r="25" spans="1:37" ht="15" x14ac:dyDescent="0.25">
      <c r="A25" s="54" t="s">
        <v>89</v>
      </c>
      <c r="B25" s="131">
        <v>35</v>
      </c>
      <c r="C25" s="133">
        <v>212</v>
      </c>
      <c r="D25" s="133">
        <v>122</v>
      </c>
      <c r="E25" s="133">
        <v>294</v>
      </c>
      <c r="F25" s="133">
        <v>44</v>
      </c>
      <c r="G25" s="133">
        <v>57</v>
      </c>
      <c r="H25" s="133">
        <v>52</v>
      </c>
      <c r="I25" s="133">
        <v>27</v>
      </c>
      <c r="J25" s="133">
        <v>241</v>
      </c>
      <c r="K25" s="133">
        <v>294</v>
      </c>
      <c r="L25" s="133">
        <v>167</v>
      </c>
      <c r="M25" s="133">
        <v>294</v>
      </c>
      <c r="N25" s="133">
        <v>294</v>
      </c>
      <c r="O25" s="133">
        <v>54</v>
      </c>
      <c r="P25" s="133">
        <v>294</v>
      </c>
      <c r="Q25" s="133">
        <v>116</v>
      </c>
      <c r="R25" s="133">
        <v>294</v>
      </c>
      <c r="S25"/>
      <c r="T25" s="130" t="s">
        <v>89</v>
      </c>
      <c r="U25" s="131">
        <f t="shared" si="18"/>
        <v>35</v>
      </c>
      <c r="V25" s="131">
        <f t="shared" si="18"/>
        <v>212</v>
      </c>
      <c r="W25" s="131">
        <f t="shared" si="18"/>
        <v>122</v>
      </c>
      <c r="X25" s="131">
        <f t="shared" si="18"/>
        <v>0</v>
      </c>
      <c r="Y25" s="131">
        <f t="shared" si="18"/>
        <v>44</v>
      </c>
      <c r="Z25" s="131">
        <f t="shared" si="18"/>
        <v>57</v>
      </c>
      <c r="AA25" s="131">
        <f t="shared" si="18"/>
        <v>52</v>
      </c>
      <c r="AB25" s="131">
        <f t="shared" si="18"/>
        <v>27</v>
      </c>
      <c r="AC25" s="131">
        <f t="shared" si="18"/>
        <v>241</v>
      </c>
      <c r="AD25" s="131">
        <f t="shared" si="18"/>
        <v>294</v>
      </c>
      <c r="AE25" s="131">
        <f t="shared" si="18"/>
        <v>167</v>
      </c>
      <c r="AF25" s="131">
        <f t="shared" si="18"/>
        <v>294</v>
      </c>
      <c r="AG25" s="131">
        <f t="shared" si="18"/>
        <v>294</v>
      </c>
      <c r="AH25" s="131">
        <f t="shared" si="18"/>
        <v>54</v>
      </c>
      <c r="AI25" s="131">
        <f t="shared" si="18"/>
        <v>294</v>
      </c>
      <c r="AJ25" s="131"/>
      <c r="AK25" s="131">
        <f t="shared" si="19"/>
        <v>294</v>
      </c>
    </row>
    <row r="26" spans="1:37" ht="15" x14ac:dyDescent="0.25">
      <c r="A26" s="54" t="s">
        <v>71</v>
      </c>
      <c r="B26" s="131">
        <v>294</v>
      </c>
      <c r="C26" s="133">
        <v>132</v>
      </c>
      <c r="D26" s="133">
        <v>106</v>
      </c>
      <c r="E26" s="133">
        <v>294</v>
      </c>
      <c r="F26" s="133">
        <v>19</v>
      </c>
      <c r="G26" s="133">
        <v>36</v>
      </c>
      <c r="H26" s="133">
        <v>127</v>
      </c>
      <c r="I26" s="133">
        <v>63</v>
      </c>
      <c r="J26" s="133">
        <v>88</v>
      </c>
      <c r="K26" s="133">
        <v>294</v>
      </c>
      <c r="L26" s="133">
        <v>22</v>
      </c>
      <c r="M26" s="133">
        <v>28</v>
      </c>
      <c r="N26" s="133">
        <v>128</v>
      </c>
      <c r="O26" s="133">
        <v>220</v>
      </c>
      <c r="P26" s="133">
        <v>96</v>
      </c>
      <c r="Q26" s="133">
        <v>32</v>
      </c>
      <c r="R26" s="133">
        <v>76</v>
      </c>
      <c r="S26"/>
      <c r="T26" s="130" t="s">
        <v>71</v>
      </c>
      <c r="U26" s="131">
        <f t="shared" si="18"/>
        <v>294</v>
      </c>
      <c r="V26" s="131">
        <f t="shared" si="18"/>
        <v>132</v>
      </c>
      <c r="W26" s="131">
        <f t="shared" si="18"/>
        <v>106</v>
      </c>
      <c r="X26" s="131">
        <f t="shared" si="18"/>
        <v>0</v>
      </c>
      <c r="Y26" s="131">
        <f t="shared" si="18"/>
        <v>19</v>
      </c>
      <c r="Z26" s="131">
        <f t="shared" si="18"/>
        <v>36</v>
      </c>
      <c r="AA26" s="131">
        <f t="shared" si="18"/>
        <v>127</v>
      </c>
      <c r="AB26" s="131">
        <f t="shared" si="18"/>
        <v>63</v>
      </c>
      <c r="AC26" s="131">
        <f t="shared" si="18"/>
        <v>88</v>
      </c>
      <c r="AD26" s="131">
        <f t="shared" si="18"/>
        <v>294</v>
      </c>
      <c r="AE26" s="131">
        <f t="shared" si="18"/>
        <v>22</v>
      </c>
      <c r="AF26" s="131">
        <f t="shared" si="18"/>
        <v>28</v>
      </c>
      <c r="AG26" s="131">
        <f t="shared" si="18"/>
        <v>128</v>
      </c>
      <c r="AH26" s="131">
        <f t="shared" si="18"/>
        <v>220</v>
      </c>
      <c r="AI26" s="131">
        <f t="shared" si="18"/>
        <v>96</v>
      </c>
      <c r="AJ26" s="131"/>
      <c r="AK26" s="131">
        <f t="shared" si="19"/>
        <v>76</v>
      </c>
    </row>
    <row r="27" spans="1:37" ht="15" x14ac:dyDescent="0.25">
      <c r="A27" s="54" t="s">
        <v>113</v>
      </c>
      <c r="B27" s="131">
        <v>294</v>
      </c>
      <c r="C27" s="133">
        <v>137</v>
      </c>
      <c r="D27" s="133">
        <v>246</v>
      </c>
      <c r="E27" s="133">
        <v>294</v>
      </c>
      <c r="F27" s="133">
        <v>46</v>
      </c>
      <c r="G27" s="133">
        <v>202</v>
      </c>
      <c r="H27" s="133">
        <v>275</v>
      </c>
      <c r="I27" s="133">
        <v>65</v>
      </c>
      <c r="J27" s="133">
        <v>188</v>
      </c>
      <c r="K27" s="133">
        <v>294</v>
      </c>
      <c r="L27" s="133">
        <v>56</v>
      </c>
      <c r="M27" s="133">
        <v>43</v>
      </c>
      <c r="N27" s="133">
        <v>156</v>
      </c>
      <c r="O27" s="133">
        <v>236</v>
      </c>
      <c r="P27" s="133">
        <v>108</v>
      </c>
      <c r="Q27" s="133">
        <v>142</v>
      </c>
      <c r="R27" s="133">
        <v>163</v>
      </c>
      <c r="S27"/>
      <c r="T27" s="130" t="s">
        <v>113</v>
      </c>
      <c r="U27" s="131">
        <f t="shared" si="18"/>
        <v>294</v>
      </c>
      <c r="V27" s="131">
        <f t="shared" si="18"/>
        <v>137</v>
      </c>
      <c r="W27" s="131">
        <f t="shared" si="18"/>
        <v>246</v>
      </c>
      <c r="X27" s="131">
        <f t="shared" si="18"/>
        <v>0</v>
      </c>
      <c r="Y27" s="131">
        <f t="shared" si="18"/>
        <v>46</v>
      </c>
      <c r="Z27" s="131">
        <f t="shared" si="18"/>
        <v>202</v>
      </c>
      <c r="AA27" s="131">
        <f t="shared" si="18"/>
        <v>275</v>
      </c>
      <c r="AB27" s="131">
        <f t="shared" si="18"/>
        <v>65</v>
      </c>
      <c r="AC27" s="131">
        <f t="shared" si="18"/>
        <v>188</v>
      </c>
      <c r="AD27" s="131">
        <f t="shared" si="18"/>
        <v>294</v>
      </c>
      <c r="AE27" s="131">
        <f t="shared" si="18"/>
        <v>56</v>
      </c>
      <c r="AF27" s="131">
        <f t="shared" si="18"/>
        <v>43</v>
      </c>
      <c r="AG27" s="131">
        <f t="shared" si="18"/>
        <v>156</v>
      </c>
      <c r="AH27" s="131">
        <f t="shared" si="18"/>
        <v>236</v>
      </c>
      <c r="AI27" s="131">
        <f t="shared" si="18"/>
        <v>108</v>
      </c>
      <c r="AJ27" s="131"/>
      <c r="AK27" s="131">
        <f t="shared" si="19"/>
        <v>163</v>
      </c>
    </row>
    <row r="28" spans="1:37" ht="15" x14ac:dyDescent="0.25">
      <c r="A28" s="54" t="s">
        <v>153</v>
      </c>
      <c r="B28" s="131">
        <v>294</v>
      </c>
      <c r="C28" s="133">
        <v>166</v>
      </c>
      <c r="D28" s="133">
        <v>294</v>
      </c>
      <c r="E28" s="133">
        <v>294</v>
      </c>
      <c r="F28" s="133">
        <v>67</v>
      </c>
      <c r="G28" s="133">
        <v>230</v>
      </c>
      <c r="H28" s="133">
        <v>294</v>
      </c>
      <c r="I28" s="133">
        <v>86</v>
      </c>
      <c r="J28" s="133">
        <v>193</v>
      </c>
      <c r="K28" s="133">
        <v>294</v>
      </c>
      <c r="L28" s="133">
        <v>110</v>
      </c>
      <c r="M28" s="133">
        <v>100</v>
      </c>
      <c r="N28" s="133">
        <v>294</v>
      </c>
      <c r="O28" s="133">
        <v>261</v>
      </c>
      <c r="P28" s="133">
        <v>138</v>
      </c>
      <c r="Q28" s="133">
        <v>178</v>
      </c>
      <c r="R28" s="133">
        <v>187</v>
      </c>
      <c r="S28"/>
      <c r="T28" s="130" t="s">
        <v>153</v>
      </c>
      <c r="U28" s="131">
        <f t="shared" si="18"/>
        <v>294</v>
      </c>
      <c r="V28" s="131">
        <f t="shared" si="18"/>
        <v>166</v>
      </c>
      <c r="W28" s="131">
        <f t="shared" si="18"/>
        <v>294</v>
      </c>
      <c r="X28" s="131">
        <f t="shared" si="18"/>
        <v>0</v>
      </c>
      <c r="Y28" s="131">
        <f t="shared" si="18"/>
        <v>67</v>
      </c>
      <c r="Z28" s="131">
        <f t="shared" si="18"/>
        <v>230</v>
      </c>
      <c r="AA28" s="131">
        <f t="shared" si="18"/>
        <v>294</v>
      </c>
      <c r="AB28" s="131">
        <f t="shared" si="18"/>
        <v>86</v>
      </c>
      <c r="AC28" s="131">
        <f t="shared" si="18"/>
        <v>193</v>
      </c>
      <c r="AD28" s="131">
        <f t="shared" si="18"/>
        <v>294</v>
      </c>
      <c r="AE28" s="131">
        <f t="shared" si="18"/>
        <v>110</v>
      </c>
      <c r="AF28" s="131">
        <f t="shared" si="18"/>
        <v>100</v>
      </c>
      <c r="AG28" s="131">
        <f t="shared" si="18"/>
        <v>294</v>
      </c>
      <c r="AH28" s="131">
        <f t="shared" si="18"/>
        <v>261</v>
      </c>
      <c r="AI28" s="131">
        <f t="shared" si="18"/>
        <v>138</v>
      </c>
      <c r="AJ28" s="131"/>
      <c r="AK28" s="131">
        <f t="shared" si="19"/>
        <v>187</v>
      </c>
    </row>
    <row r="29" spans="1:37" ht="15" x14ac:dyDescent="0.25">
      <c r="A29" s="54" t="s">
        <v>96</v>
      </c>
      <c r="B29" s="131">
        <v>214</v>
      </c>
      <c r="C29" s="133">
        <v>129</v>
      </c>
      <c r="D29" s="133">
        <v>294</v>
      </c>
      <c r="E29" s="133">
        <v>294</v>
      </c>
      <c r="F29" s="133">
        <v>117</v>
      </c>
      <c r="G29" s="133">
        <v>183</v>
      </c>
      <c r="H29" s="133">
        <v>159</v>
      </c>
      <c r="I29" s="133">
        <v>66</v>
      </c>
      <c r="J29" s="133">
        <v>87</v>
      </c>
      <c r="K29" s="133">
        <v>294</v>
      </c>
      <c r="L29" s="133">
        <v>29</v>
      </c>
      <c r="M29" s="133">
        <v>294</v>
      </c>
      <c r="N29" s="133">
        <v>209</v>
      </c>
      <c r="O29" s="133">
        <v>201</v>
      </c>
      <c r="P29" s="133">
        <v>125</v>
      </c>
      <c r="Q29" s="133">
        <v>134</v>
      </c>
      <c r="R29" s="133">
        <v>141</v>
      </c>
      <c r="S29"/>
      <c r="T29" s="130" t="s">
        <v>96</v>
      </c>
      <c r="U29" s="131">
        <f t="shared" si="18"/>
        <v>214</v>
      </c>
      <c r="V29" s="131">
        <f t="shared" si="18"/>
        <v>129</v>
      </c>
      <c r="W29" s="131">
        <f t="shared" si="18"/>
        <v>294</v>
      </c>
      <c r="X29" s="131">
        <f t="shared" si="18"/>
        <v>0</v>
      </c>
      <c r="Y29" s="131">
        <f t="shared" si="18"/>
        <v>117</v>
      </c>
      <c r="Z29" s="131">
        <f t="shared" si="18"/>
        <v>183</v>
      </c>
      <c r="AA29" s="131">
        <f t="shared" si="18"/>
        <v>159</v>
      </c>
      <c r="AB29" s="131">
        <f t="shared" si="18"/>
        <v>66</v>
      </c>
      <c r="AC29" s="131">
        <f t="shared" si="18"/>
        <v>87</v>
      </c>
      <c r="AD29" s="131">
        <f t="shared" si="18"/>
        <v>294</v>
      </c>
      <c r="AE29" s="131">
        <f t="shared" si="18"/>
        <v>29</v>
      </c>
      <c r="AF29" s="131">
        <f t="shared" si="18"/>
        <v>294</v>
      </c>
      <c r="AG29" s="131">
        <f t="shared" si="18"/>
        <v>209</v>
      </c>
      <c r="AH29" s="131">
        <f t="shared" si="18"/>
        <v>201</v>
      </c>
      <c r="AI29" s="131">
        <f t="shared" si="18"/>
        <v>125</v>
      </c>
      <c r="AJ29" s="131"/>
      <c r="AK29" s="131">
        <f t="shared" si="19"/>
        <v>141</v>
      </c>
    </row>
    <row r="30" spans="1:37" ht="15" x14ac:dyDescent="0.25">
      <c r="A30" s="54" t="s">
        <v>182</v>
      </c>
      <c r="B30" s="131">
        <v>294</v>
      </c>
      <c r="C30" s="133">
        <v>294</v>
      </c>
      <c r="D30" s="133">
        <v>294</v>
      </c>
      <c r="E30" s="133">
        <v>294</v>
      </c>
      <c r="F30" s="133">
        <v>120</v>
      </c>
      <c r="G30" s="133">
        <v>294</v>
      </c>
      <c r="H30" s="133">
        <v>294</v>
      </c>
      <c r="I30" s="133">
        <v>85</v>
      </c>
      <c r="J30" s="133">
        <v>158</v>
      </c>
      <c r="K30" s="133">
        <v>294</v>
      </c>
      <c r="L30" s="133">
        <v>140</v>
      </c>
      <c r="M30" s="133">
        <v>294</v>
      </c>
      <c r="N30" s="133">
        <v>276</v>
      </c>
      <c r="O30" s="133">
        <v>218</v>
      </c>
      <c r="P30" s="133">
        <v>294</v>
      </c>
      <c r="Q30" s="133">
        <v>153</v>
      </c>
      <c r="R30" s="133">
        <v>226</v>
      </c>
      <c r="S30"/>
      <c r="T30" s="130" t="s">
        <v>182</v>
      </c>
      <c r="U30" s="131">
        <f t="shared" si="18"/>
        <v>294</v>
      </c>
      <c r="V30" s="131">
        <f t="shared" si="18"/>
        <v>294</v>
      </c>
      <c r="W30" s="131">
        <f t="shared" si="18"/>
        <v>294</v>
      </c>
      <c r="X30" s="131">
        <f t="shared" si="18"/>
        <v>0</v>
      </c>
      <c r="Y30" s="131">
        <f t="shared" si="18"/>
        <v>120</v>
      </c>
      <c r="Z30" s="131">
        <f t="shared" si="18"/>
        <v>294</v>
      </c>
      <c r="AA30" s="131">
        <f t="shared" si="18"/>
        <v>294</v>
      </c>
      <c r="AB30" s="131">
        <f t="shared" si="18"/>
        <v>85</v>
      </c>
      <c r="AC30" s="131">
        <f t="shared" si="18"/>
        <v>158</v>
      </c>
      <c r="AD30" s="131">
        <f t="shared" si="18"/>
        <v>294</v>
      </c>
      <c r="AE30" s="131">
        <f t="shared" si="18"/>
        <v>140</v>
      </c>
      <c r="AF30" s="131">
        <f t="shared" si="18"/>
        <v>294</v>
      </c>
      <c r="AG30" s="131">
        <f t="shared" si="18"/>
        <v>276</v>
      </c>
      <c r="AH30" s="131">
        <f t="shared" si="18"/>
        <v>218</v>
      </c>
      <c r="AI30" s="131">
        <f t="shared" si="18"/>
        <v>294</v>
      </c>
      <c r="AJ30" s="131"/>
      <c r="AK30" s="131">
        <f t="shared" si="19"/>
        <v>226</v>
      </c>
    </row>
    <row r="31" spans="1:37" ht="15" x14ac:dyDescent="0.25">
      <c r="A31" s="54" t="s">
        <v>544</v>
      </c>
      <c r="B31" s="131">
        <v>147</v>
      </c>
      <c r="C31" s="133">
        <v>294</v>
      </c>
      <c r="D31" s="133">
        <v>294</v>
      </c>
      <c r="E31" s="133">
        <v>294</v>
      </c>
      <c r="F31" s="133">
        <v>75</v>
      </c>
      <c r="G31" s="133">
        <v>70</v>
      </c>
      <c r="H31" s="133">
        <v>84</v>
      </c>
      <c r="I31" s="133">
        <v>23</v>
      </c>
      <c r="J31" s="133">
        <v>282</v>
      </c>
      <c r="K31" s="133">
        <v>99</v>
      </c>
      <c r="L31" s="133">
        <v>97</v>
      </c>
      <c r="M31" s="133">
        <v>182</v>
      </c>
      <c r="N31" s="133">
        <v>59</v>
      </c>
      <c r="O31" s="133">
        <v>136</v>
      </c>
      <c r="P31" s="133">
        <v>249</v>
      </c>
      <c r="Q31" s="133">
        <v>89</v>
      </c>
      <c r="R31" s="133">
        <v>294</v>
      </c>
      <c r="S31"/>
      <c r="T31" s="130" t="s">
        <v>544</v>
      </c>
      <c r="U31" s="131">
        <f t="shared" si="18"/>
        <v>147</v>
      </c>
      <c r="V31" s="131">
        <f t="shared" si="18"/>
        <v>294</v>
      </c>
      <c r="W31" s="131">
        <f t="shared" si="18"/>
        <v>294</v>
      </c>
      <c r="X31" s="131">
        <f t="shared" si="18"/>
        <v>0</v>
      </c>
      <c r="Y31" s="131">
        <f t="shared" si="18"/>
        <v>75</v>
      </c>
      <c r="Z31" s="131">
        <f t="shared" si="18"/>
        <v>70</v>
      </c>
      <c r="AA31" s="131">
        <f t="shared" si="18"/>
        <v>84</v>
      </c>
      <c r="AB31" s="131">
        <f t="shared" si="18"/>
        <v>23</v>
      </c>
      <c r="AC31" s="131">
        <f t="shared" si="18"/>
        <v>282</v>
      </c>
      <c r="AD31" s="131">
        <f t="shared" si="18"/>
        <v>99</v>
      </c>
      <c r="AE31" s="131">
        <f t="shared" si="18"/>
        <v>97</v>
      </c>
      <c r="AF31" s="131">
        <f t="shared" si="18"/>
        <v>182</v>
      </c>
      <c r="AG31" s="131">
        <f t="shared" si="18"/>
        <v>59</v>
      </c>
      <c r="AH31" s="131">
        <f t="shared" si="18"/>
        <v>136</v>
      </c>
      <c r="AI31" s="131">
        <f t="shared" si="18"/>
        <v>249</v>
      </c>
      <c r="AJ31" s="131"/>
      <c r="AK31" s="131">
        <f t="shared" si="19"/>
        <v>294</v>
      </c>
    </row>
    <row r="32" spans="1:37" ht="15" x14ac:dyDescent="0.25">
      <c r="A32" s="54" t="s">
        <v>545</v>
      </c>
      <c r="B32" s="131">
        <v>171</v>
      </c>
      <c r="C32" s="133">
        <v>294</v>
      </c>
      <c r="D32" s="133">
        <v>294</v>
      </c>
      <c r="E32" s="133">
        <v>294</v>
      </c>
      <c r="F32" s="133">
        <v>83</v>
      </c>
      <c r="G32" s="133">
        <v>80</v>
      </c>
      <c r="H32" s="133">
        <v>130</v>
      </c>
      <c r="I32" s="133">
        <v>144</v>
      </c>
      <c r="J32" s="133">
        <v>294</v>
      </c>
      <c r="K32" s="133">
        <v>227</v>
      </c>
      <c r="L32" s="133">
        <v>181</v>
      </c>
      <c r="M32" s="133">
        <v>256</v>
      </c>
      <c r="N32" s="133">
        <v>151</v>
      </c>
      <c r="O32" s="133">
        <v>175</v>
      </c>
      <c r="P32" s="133">
        <v>280</v>
      </c>
      <c r="Q32" s="133">
        <v>257</v>
      </c>
      <c r="R32" s="133">
        <v>294</v>
      </c>
      <c r="S32"/>
      <c r="T32" s="130" t="s">
        <v>545</v>
      </c>
      <c r="U32" s="131">
        <f t="shared" si="18"/>
        <v>171</v>
      </c>
      <c r="V32" s="131">
        <f t="shared" si="18"/>
        <v>294</v>
      </c>
      <c r="W32" s="131">
        <f t="shared" si="18"/>
        <v>294</v>
      </c>
      <c r="X32" s="131">
        <f t="shared" si="18"/>
        <v>0</v>
      </c>
      <c r="Y32" s="131">
        <f t="shared" si="18"/>
        <v>83</v>
      </c>
      <c r="Z32" s="131">
        <f t="shared" si="18"/>
        <v>80</v>
      </c>
      <c r="AA32" s="131">
        <f t="shared" si="18"/>
        <v>130</v>
      </c>
      <c r="AB32" s="131">
        <f t="shared" si="18"/>
        <v>144</v>
      </c>
      <c r="AC32" s="131">
        <f t="shared" si="18"/>
        <v>294</v>
      </c>
      <c r="AD32" s="131">
        <f t="shared" si="18"/>
        <v>227</v>
      </c>
      <c r="AE32" s="131">
        <f t="shared" si="18"/>
        <v>181</v>
      </c>
      <c r="AF32" s="131">
        <f t="shared" si="18"/>
        <v>256</v>
      </c>
      <c r="AG32" s="131">
        <f t="shared" si="18"/>
        <v>151</v>
      </c>
      <c r="AH32" s="131">
        <f t="shared" si="18"/>
        <v>175</v>
      </c>
      <c r="AI32" s="131">
        <f t="shared" si="18"/>
        <v>280</v>
      </c>
      <c r="AJ32" s="131"/>
      <c r="AK32" s="131">
        <f t="shared" si="19"/>
        <v>294</v>
      </c>
    </row>
    <row r="33" spans="1:37" ht="15" x14ac:dyDescent="0.25">
      <c r="A33" s="54" t="s">
        <v>84</v>
      </c>
      <c r="B33" s="131">
        <v>81</v>
      </c>
      <c r="C33" s="133">
        <v>294</v>
      </c>
      <c r="D33" s="133">
        <v>294</v>
      </c>
      <c r="E33" s="133">
        <v>294</v>
      </c>
      <c r="F33" s="133">
        <v>71</v>
      </c>
      <c r="G33" s="133">
        <v>61</v>
      </c>
      <c r="H33" s="133">
        <v>60</v>
      </c>
      <c r="I33" s="133">
        <v>25</v>
      </c>
      <c r="J33" s="133">
        <v>251</v>
      </c>
      <c r="K33" s="133">
        <v>148</v>
      </c>
      <c r="L33" s="133">
        <v>50</v>
      </c>
      <c r="M33" s="133">
        <v>53</v>
      </c>
      <c r="N33" s="133">
        <v>289</v>
      </c>
      <c r="O33" s="133">
        <v>217</v>
      </c>
      <c r="P33" s="133">
        <v>191</v>
      </c>
      <c r="Q33" s="133">
        <v>242</v>
      </c>
      <c r="R33" s="133">
        <v>294</v>
      </c>
      <c r="S33"/>
      <c r="T33" s="130" t="s">
        <v>84</v>
      </c>
      <c r="U33" s="131">
        <f t="shared" si="18"/>
        <v>81</v>
      </c>
      <c r="V33" s="131">
        <f t="shared" si="18"/>
        <v>294</v>
      </c>
      <c r="W33" s="131">
        <f t="shared" si="18"/>
        <v>294</v>
      </c>
      <c r="X33" s="131">
        <f t="shared" si="18"/>
        <v>0</v>
      </c>
      <c r="Y33" s="131">
        <f t="shared" si="18"/>
        <v>71</v>
      </c>
      <c r="Z33" s="131">
        <f t="shared" si="18"/>
        <v>61</v>
      </c>
      <c r="AA33" s="131">
        <f t="shared" si="18"/>
        <v>60</v>
      </c>
      <c r="AB33" s="131">
        <f t="shared" si="18"/>
        <v>25</v>
      </c>
      <c r="AC33" s="131">
        <f t="shared" si="18"/>
        <v>251</v>
      </c>
      <c r="AD33" s="131">
        <f t="shared" si="18"/>
        <v>148</v>
      </c>
      <c r="AE33" s="131">
        <f t="shared" si="18"/>
        <v>50</v>
      </c>
      <c r="AF33" s="131">
        <f t="shared" si="18"/>
        <v>53</v>
      </c>
      <c r="AG33" s="131">
        <f t="shared" si="18"/>
        <v>289</v>
      </c>
      <c r="AH33" s="131">
        <f t="shared" si="18"/>
        <v>217</v>
      </c>
      <c r="AI33" s="131">
        <f t="shared" si="18"/>
        <v>191</v>
      </c>
      <c r="AJ33" s="131"/>
      <c r="AK33" s="131">
        <f t="shared" si="19"/>
        <v>294</v>
      </c>
    </row>
    <row r="34" spans="1:37" ht="15" x14ac:dyDescent="0.25">
      <c r="A34" s="54" t="s">
        <v>164</v>
      </c>
      <c r="B34" s="131">
        <v>111</v>
      </c>
      <c r="C34" s="133">
        <v>294</v>
      </c>
      <c r="D34" s="133">
        <v>294</v>
      </c>
      <c r="E34" s="133">
        <v>294</v>
      </c>
      <c r="F34" s="133">
        <v>98</v>
      </c>
      <c r="G34" s="133">
        <v>90</v>
      </c>
      <c r="H34" s="133">
        <v>73</v>
      </c>
      <c r="I34" s="133">
        <v>79</v>
      </c>
      <c r="J34" s="133">
        <v>278</v>
      </c>
      <c r="K34" s="133">
        <v>149</v>
      </c>
      <c r="L34" s="133">
        <v>155</v>
      </c>
      <c r="M34" s="133">
        <v>176</v>
      </c>
      <c r="N34" s="133">
        <v>290</v>
      </c>
      <c r="O34" s="133">
        <v>287</v>
      </c>
      <c r="P34" s="133">
        <v>232</v>
      </c>
      <c r="Q34" s="133">
        <v>247</v>
      </c>
      <c r="R34" s="133">
        <v>294</v>
      </c>
      <c r="S34"/>
      <c r="T34" s="130" t="s">
        <v>164</v>
      </c>
      <c r="U34" s="131">
        <f t="shared" si="18"/>
        <v>111</v>
      </c>
      <c r="V34" s="131">
        <f t="shared" si="18"/>
        <v>294</v>
      </c>
      <c r="W34" s="131">
        <f t="shared" si="18"/>
        <v>294</v>
      </c>
      <c r="X34" s="131">
        <f t="shared" si="18"/>
        <v>0</v>
      </c>
      <c r="Y34" s="131">
        <f t="shared" si="18"/>
        <v>98</v>
      </c>
      <c r="Z34" s="131">
        <f t="shared" si="18"/>
        <v>90</v>
      </c>
      <c r="AA34" s="131">
        <f t="shared" si="18"/>
        <v>73</v>
      </c>
      <c r="AB34" s="131">
        <f t="shared" si="18"/>
        <v>79</v>
      </c>
      <c r="AC34" s="131">
        <f t="shared" si="18"/>
        <v>278</v>
      </c>
      <c r="AD34" s="131">
        <f t="shared" si="18"/>
        <v>149</v>
      </c>
      <c r="AE34" s="131">
        <f t="shared" si="18"/>
        <v>155</v>
      </c>
      <c r="AF34" s="131">
        <f t="shared" si="18"/>
        <v>176</v>
      </c>
      <c r="AG34" s="131">
        <f t="shared" si="18"/>
        <v>290</v>
      </c>
      <c r="AH34" s="131">
        <f t="shared" si="18"/>
        <v>287</v>
      </c>
      <c r="AI34" s="131">
        <f t="shared" si="18"/>
        <v>232</v>
      </c>
      <c r="AJ34" s="131"/>
      <c r="AK34" s="131">
        <f t="shared" si="19"/>
        <v>294</v>
      </c>
    </row>
    <row r="35" spans="1:37" ht="15" x14ac:dyDescent="0.25">
      <c r="A35" s="54" t="s">
        <v>143</v>
      </c>
      <c r="B35" s="131">
        <v>216</v>
      </c>
      <c r="C35" s="133">
        <v>139</v>
      </c>
      <c r="D35" s="133">
        <v>215</v>
      </c>
      <c r="E35" s="133">
        <v>294</v>
      </c>
      <c r="F35" s="133">
        <v>162</v>
      </c>
      <c r="G35" s="133">
        <v>62</v>
      </c>
      <c r="H35" s="133">
        <v>109</v>
      </c>
      <c r="I35" s="133">
        <v>164</v>
      </c>
      <c r="J35" s="133">
        <v>229</v>
      </c>
      <c r="K35" s="133">
        <v>235</v>
      </c>
      <c r="L35" s="133">
        <v>169</v>
      </c>
      <c r="M35" s="133">
        <v>123</v>
      </c>
      <c r="N35" s="133">
        <v>240</v>
      </c>
      <c r="O35" s="133">
        <v>243</v>
      </c>
      <c r="P35" s="133">
        <v>231</v>
      </c>
      <c r="Q35" s="133">
        <v>248</v>
      </c>
      <c r="R35" s="133">
        <v>293</v>
      </c>
      <c r="S35"/>
      <c r="T35" s="130" t="s">
        <v>143</v>
      </c>
      <c r="U35" s="131">
        <f t="shared" si="18"/>
        <v>216</v>
      </c>
      <c r="V35" s="131">
        <f t="shared" si="18"/>
        <v>139</v>
      </c>
      <c r="W35" s="131">
        <f t="shared" si="18"/>
        <v>215</v>
      </c>
      <c r="X35" s="131">
        <f t="shared" si="18"/>
        <v>0</v>
      </c>
      <c r="Y35" s="131">
        <f t="shared" si="18"/>
        <v>162</v>
      </c>
      <c r="Z35" s="131">
        <f t="shared" si="18"/>
        <v>62</v>
      </c>
      <c r="AA35" s="131">
        <f t="shared" si="18"/>
        <v>109</v>
      </c>
      <c r="AB35" s="131">
        <f t="shared" si="18"/>
        <v>164</v>
      </c>
      <c r="AC35" s="131">
        <f t="shared" si="18"/>
        <v>229</v>
      </c>
      <c r="AD35" s="131">
        <f t="shared" si="18"/>
        <v>235</v>
      </c>
      <c r="AE35" s="131">
        <f t="shared" si="18"/>
        <v>169</v>
      </c>
      <c r="AF35" s="131">
        <f t="shared" si="18"/>
        <v>123</v>
      </c>
      <c r="AG35" s="131">
        <f t="shared" si="18"/>
        <v>240</v>
      </c>
      <c r="AH35" s="131">
        <f t="shared" si="18"/>
        <v>243</v>
      </c>
      <c r="AI35" s="131">
        <f t="shared" si="18"/>
        <v>231</v>
      </c>
      <c r="AJ35" s="131"/>
      <c r="AK35" s="131">
        <f t="shared" si="19"/>
        <v>293</v>
      </c>
    </row>
    <row r="36" spans="1:37" ht="15" x14ac:dyDescent="0.25">
      <c r="A36" s="54" t="s">
        <v>234</v>
      </c>
      <c r="B36" s="131">
        <v>294</v>
      </c>
      <c r="C36" s="133">
        <v>238</v>
      </c>
      <c r="D36" s="133">
        <v>237</v>
      </c>
      <c r="E36" s="133">
        <v>294</v>
      </c>
      <c r="F36" s="133">
        <v>180</v>
      </c>
      <c r="G36" s="133">
        <v>252</v>
      </c>
      <c r="H36" s="133">
        <v>223</v>
      </c>
      <c r="I36" s="133">
        <v>205</v>
      </c>
      <c r="J36" s="133">
        <v>269</v>
      </c>
      <c r="K36" s="133">
        <v>294</v>
      </c>
      <c r="L36" s="133">
        <v>225</v>
      </c>
      <c r="M36" s="133">
        <v>126</v>
      </c>
      <c r="N36" s="133">
        <v>266</v>
      </c>
      <c r="O36" s="133">
        <v>281</v>
      </c>
      <c r="P36" s="133">
        <v>245</v>
      </c>
      <c r="Q36" s="133">
        <v>253</v>
      </c>
      <c r="R36" s="133">
        <v>294</v>
      </c>
      <c r="S36"/>
      <c r="T36" s="130" t="s">
        <v>234</v>
      </c>
      <c r="U36" s="131">
        <f t="shared" ref="U36:AI55" si="20">IF(U$4="N",0,B36)</f>
        <v>294</v>
      </c>
      <c r="V36" s="131">
        <f t="shared" si="20"/>
        <v>238</v>
      </c>
      <c r="W36" s="131">
        <f t="shared" si="20"/>
        <v>237</v>
      </c>
      <c r="X36" s="131">
        <f t="shared" si="20"/>
        <v>0</v>
      </c>
      <c r="Y36" s="131">
        <f t="shared" si="20"/>
        <v>180</v>
      </c>
      <c r="Z36" s="131">
        <f t="shared" si="20"/>
        <v>252</v>
      </c>
      <c r="AA36" s="131">
        <f t="shared" si="20"/>
        <v>223</v>
      </c>
      <c r="AB36" s="131">
        <f t="shared" si="20"/>
        <v>205</v>
      </c>
      <c r="AC36" s="131">
        <f t="shared" si="20"/>
        <v>269</v>
      </c>
      <c r="AD36" s="131">
        <f t="shared" si="20"/>
        <v>294</v>
      </c>
      <c r="AE36" s="131">
        <f t="shared" si="20"/>
        <v>225</v>
      </c>
      <c r="AF36" s="131">
        <f t="shared" si="20"/>
        <v>126</v>
      </c>
      <c r="AG36" s="131">
        <f t="shared" si="20"/>
        <v>266</v>
      </c>
      <c r="AH36" s="131">
        <f t="shared" si="20"/>
        <v>281</v>
      </c>
      <c r="AI36" s="131">
        <f t="shared" si="20"/>
        <v>245</v>
      </c>
      <c r="AJ36" s="131"/>
      <c r="AK36" s="131">
        <f t="shared" si="19"/>
        <v>294</v>
      </c>
    </row>
    <row r="37" spans="1:37" ht="15" x14ac:dyDescent="0.25">
      <c r="A37" s="54" t="s">
        <v>172</v>
      </c>
      <c r="B37" s="131">
        <v>239</v>
      </c>
      <c r="C37" s="133">
        <v>250</v>
      </c>
      <c r="D37" s="133">
        <v>294</v>
      </c>
      <c r="E37" s="133">
        <v>294</v>
      </c>
      <c r="F37" s="133">
        <v>197</v>
      </c>
      <c r="G37" s="133">
        <v>294</v>
      </c>
      <c r="H37" s="133">
        <v>286</v>
      </c>
      <c r="I37" s="133">
        <v>213</v>
      </c>
      <c r="J37" s="133">
        <v>265</v>
      </c>
      <c r="K37" s="133">
        <v>294</v>
      </c>
      <c r="L37" s="133">
        <v>254</v>
      </c>
      <c r="M37" s="133">
        <v>294</v>
      </c>
      <c r="N37" s="133">
        <v>294</v>
      </c>
      <c r="O37" s="133">
        <v>77</v>
      </c>
      <c r="P37" s="133">
        <v>259</v>
      </c>
      <c r="Q37" s="133">
        <v>294</v>
      </c>
      <c r="R37" s="133">
        <v>207</v>
      </c>
      <c r="S37"/>
      <c r="T37" s="130" t="s">
        <v>172</v>
      </c>
      <c r="U37" s="131">
        <f t="shared" si="20"/>
        <v>239</v>
      </c>
      <c r="V37" s="131">
        <f t="shared" si="20"/>
        <v>250</v>
      </c>
      <c r="W37" s="131">
        <f t="shared" si="20"/>
        <v>294</v>
      </c>
      <c r="X37" s="131">
        <f t="shared" si="20"/>
        <v>0</v>
      </c>
      <c r="Y37" s="131">
        <f t="shared" si="20"/>
        <v>197</v>
      </c>
      <c r="Z37" s="131">
        <f t="shared" si="20"/>
        <v>294</v>
      </c>
      <c r="AA37" s="131">
        <f t="shared" si="20"/>
        <v>286</v>
      </c>
      <c r="AB37" s="131">
        <f t="shared" si="20"/>
        <v>213</v>
      </c>
      <c r="AC37" s="131">
        <f t="shared" si="20"/>
        <v>265</v>
      </c>
      <c r="AD37" s="131">
        <f t="shared" si="20"/>
        <v>294</v>
      </c>
      <c r="AE37" s="131">
        <f t="shared" si="20"/>
        <v>254</v>
      </c>
      <c r="AF37" s="131">
        <f t="shared" si="20"/>
        <v>294</v>
      </c>
      <c r="AG37" s="131">
        <f t="shared" si="20"/>
        <v>294</v>
      </c>
      <c r="AH37" s="131">
        <f t="shared" si="20"/>
        <v>77</v>
      </c>
      <c r="AI37" s="131">
        <f t="shared" si="20"/>
        <v>259</v>
      </c>
      <c r="AJ37" s="131"/>
      <c r="AK37" s="131">
        <f t="shared" si="19"/>
        <v>207</v>
      </c>
    </row>
    <row r="38" spans="1:37" ht="15" x14ac:dyDescent="0.25">
      <c r="A38" s="54" t="s">
        <v>335</v>
      </c>
      <c r="B38" s="131">
        <v>267</v>
      </c>
      <c r="C38" s="133">
        <v>288</v>
      </c>
      <c r="D38" s="133">
        <v>294</v>
      </c>
      <c r="E38" s="133">
        <v>294</v>
      </c>
      <c r="F38" s="133">
        <v>206</v>
      </c>
      <c r="G38" s="133">
        <v>294</v>
      </c>
      <c r="H38" s="133">
        <v>294</v>
      </c>
      <c r="I38" s="133">
        <v>224</v>
      </c>
      <c r="J38" s="133">
        <v>271</v>
      </c>
      <c r="K38" s="133">
        <v>294</v>
      </c>
      <c r="L38" s="133">
        <v>294</v>
      </c>
      <c r="M38" s="133">
        <v>294</v>
      </c>
      <c r="N38" s="133">
        <v>294</v>
      </c>
      <c r="O38" s="133">
        <v>262</v>
      </c>
      <c r="P38" s="133">
        <v>285</v>
      </c>
      <c r="Q38" s="133">
        <v>294</v>
      </c>
      <c r="R38" s="133">
        <v>292</v>
      </c>
      <c r="S38"/>
      <c r="T38" s="130" t="s">
        <v>335</v>
      </c>
      <c r="U38" s="131">
        <f t="shared" si="20"/>
        <v>267</v>
      </c>
      <c r="V38" s="131">
        <f t="shared" si="20"/>
        <v>288</v>
      </c>
      <c r="W38" s="131">
        <f t="shared" si="20"/>
        <v>294</v>
      </c>
      <c r="X38" s="131">
        <f t="shared" si="20"/>
        <v>0</v>
      </c>
      <c r="Y38" s="131">
        <f t="shared" si="20"/>
        <v>206</v>
      </c>
      <c r="Z38" s="131">
        <f t="shared" si="20"/>
        <v>294</v>
      </c>
      <c r="AA38" s="131">
        <f t="shared" si="20"/>
        <v>294</v>
      </c>
      <c r="AB38" s="131">
        <f t="shared" si="20"/>
        <v>224</v>
      </c>
      <c r="AC38" s="131">
        <f t="shared" si="20"/>
        <v>271</v>
      </c>
      <c r="AD38" s="131">
        <f t="shared" si="20"/>
        <v>294</v>
      </c>
      <c r="AE38" s="131">
        <f t="shared" si="20"/>
        <v>294</v>
      </c>
      <c r="AF38" s="131">
        <f t="shared" si="20"/>
        <v>294</v>
      </c>
      <c r="AG38" s="131">
        <f t="shared" si="20"/>
        <v>294</v>
      </c>
      <c r="AH38" s="131">
        <f t="shared" si="20"/>
        <v>262</v>
      </c>
      <c r="AI38" s="131">
        <f t="shared" si="20"/>
        <v>285</v>
      </c>
      <c r="AJ38" s="131"/>
      <c r="AK38" s="131">
        <f t="shared" si="19"/>
        <v>292</v>
      </c>
    </row>
    <row r="39" spans="1:37" ht="15" x14ac:dyDescent="0.25">
      <c r="A39" s="54"/>
      <c r="B39" s="132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/>
      <c r="T39" s="130"/>
      <c r="U39" s="130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</row>
    <row r="40" spans="1:37" ht="15" x14ac:dyDescent="0.25">
      <c r="A40" s="54" t="s">
        <v>497</v>
      </c>
      <c r="B40" s="133">
        <f t="shared" ref="B40:R40" si="21">SUM(B19:B39)</f>
        <v>3965</v>
      </c>
      <c r="C40" s="133">
        <f t="shared" si="21"/>
        <v>4530</v>
      </c>
      <c r="D40" s="133">
        <f>SUM(D19:D39)</f>
        <v>4010</v>
      </c>
      <c r="E40" s="133">
        <f t="shared" si="21"/>
        <v>5880</v>
      </c>
      <c r="F40" s="133">
        <f t="shared" si="21"/>
        <v>1660</v>
      </c>
      <c r="G40" s="133">
        <f t="shared" si="21"/>
        <v>2268</v>
      </c>
      <c r="H40" s="133">
        <f t="shared" si="21"/>
        <v>3194</v>
      </c>
      <c r="I40" s="133">
        <f t="shared" si="21"/>
        <v>1811</v>
      </c>
      <c r="J40" s="133">
        <f t="shared" si="21"/>
        <v>3943</v>
      </c>
      <c r="K40" s="133">
        <f t="shared" si="21"/>
        <v>4978</v>
      </c>
      <c r="L40" s="133">
        <f>SUM(L19:L39)</f>
        <v>2766</v>
      </c>
      <c r="M40" s="133">
        <f t="shared" si="21"/>
        <v>4067</v>
      </c>
      <c r="N40" s="133">
        <f t="shared" si="21"/>
        <v>4181</v>
      </c>
      <c r="O40" s="133">
        <f t="shared" si="21"/>
        <v>3646</v>
      </c>
      <c r="P40" s="133">
        <f t="shared" si="21"/>
        <v>4205</v>
      </c>
      <c r="Q40" s="133">
        <f t="shared" ref="Q40" si="22">SUM(Q19:Q39)</f>
        <v>3401</v>
      </c>
      <c r="R40" s="133">
        <f t="shared" si="21"/>
        <v>4564</v>
      </c>
      <c r="S40"/>
      <c r="T40" s="130" t="s">
        <v>497</v>
      </c>
      <c r="U40" s="133">
        <f>IF(U$4="N","- ",SUM(U19:U39))</f>
        <v>3965</v>
      </c>
      <c r="V40" s="133">
        <f>IF(V$4="N","- ",SUM(V19:V39))</f>
        <v>4530</v>
      </c>
      <c r="W40" s="133">
        <f>IF(W$4="N","- ",SUM(W19:W39))</f>
        <v>4010</v>
      </c>
      <c r="X40" s="133" t="str">
        <f>IF(X$4="N","- ",SUM(X19:X39))</f>
        <v xml:space="preserve">- </v>
      </c>
      <c r="Y40" s="133">
        <f t="shared" ref="Y40:AK40" si="23">IF(Y$4="N","- ",SUM(Y19:Y39))</f>
        <v>1660</v>
      </c>
      <c r="Z40" s="133">
        <f t="shared" si="23"/>
        <v>2268</v>
      </c>
      <c r="AA40" s="133">
        <f t="shared" si="23"/>
        <v>3194</v>
      </c>
      <c r="AB40" s="133">
        <f t="shared" si="23"/>
        <v>1811</v>
      </c>
      <c r="AC40" s="133">
        <f t="shared" si="23"/>
        <v>3943</v>
      </c>
      <c r="AD40" s="133">
        <f t="shared" si="23"/>
        <v>4978</v>
      </c>
      <c r="AE40" s="133">
        <f t="shared" si="23"/>
        <v>2766</v>
      </c>
      <c r="AF40" s="133">
        <f t="shared" si="23"/>
        <v>4067</v>
      </c>
      <c r="AG40" s="133">
        <f t="shared" si="23"/>
        <v>4181</v>
      </c>
      <c r="AH40" s="133">
        <f t="shared" si="23"/>
        <v>3646</v>
      </c>
      <c r="AI40" s="133">
        <f t="shared" si="23"/>
        <v>4205</v>
      </c>
      <c r="AJ40" s="133">
        <f t="shared" si="23"/>
        <v>0</v>
      </c>
      <c r="AK40" s="133">
        <f t="shared" si="23"/>
        <v>4564</v>
      </c>
    </row>
    <row r="41" spans="1:37" ht="15" x14ac:dyDescent="0.25">
      <c r="A41" s="54"/>
      <c r="B41" s="132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/>
      <c r="T41" s="130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</row>
    <row r="42" spans="1:37" ht="15" x14ac:dyDescent="0.25">
      <c r="A42" s="54" t="s">
        <v>487</v>
      </c>
      <c r="B42" s="136">
        <f t="shared" ref="B42:R42" si="24">IF(SUM($A40:$S40)=0,0,COUNTIF($A40:$S40,"&lt;"&amp;B40)+1)</f>
        <v>9</v>
      </c>
      <c r="C42" s="136">
        <f t="shared" si="24"/>
        <v>14</v>
      </c>
      <c r="D42" s="136">
        <f t="shared" si="24"/>
        <v>10</v>
      </c>
      <c r="E42" s="136">
        <f t="shared" si="24"/>
        <v>17</v>
      </c>
      <c r="F42" s="136">
        <f t="shared" si="24"/>
        <v>1</v>
      </c>
      <c r="G42" s="136">
        <f t="shared" si="24"/>
        <v>3</v>
      </c>
      <c r="H42" s="136">
        <f t="shared" si="24"/>
        <v>5</v>
      </c>
      <c r="I42" s="136">
        <f t="shared" si="24"/>
        <v>2</v>
      </c>
      <c r="J42" s="136">
        <f t="shared" si="24"/>
        <v>8</v>
      </c>
      <c r="K42" s="136">
        <f t="shared" si="24"/>
        <v>16</v>
      </c>
      <c r="L42" s="136">
        <f t="shared" si="24"/>
        <v>4</v>
      </c>
      <c r="M42" s="136">
        <f t="shared" si="24"/>
        <v>11</v>
      </c>
      <c r="N42" s="136">
        <f t="shared" si="24"/>
        <v>12</v>
      </c>
      <c r="O42" s="136">
        <f t="shared" si="24"/>
        <v>7</v>
      </c>
      <c r="P42" s="136">
        <f t="shared" si="24"/>
        <v>13</v>
      </c>
      <c r="Q42" s="136">
        <f t="shared" si="24"/>
        <v>6</v>
      </c>
      <c r="R42" s="136">
        <f t="shared" si="24"/>
        <v>15</v>
      </c>
      <c r="S42"/>
      <c r="T42" s="130" t="s">
        <v>487</v>
      </c>
      <c r="U42" s="136">
        <f t="shared" ref="U42:AK42" si="25">IF(SUM($T40:$AL40)=0,0,IF(U$4="N","- ",COUNTIF($T40:$AL40,"&lt;"&amp;U40)+1))</f>
        <v>9</v>
      </c>
      <c r="V42" s="136">
        <f t="shared" si="25"/>
        <v>14</v>
      </c>
      <c r="W42" s="136">
        <f t="shared" si="25"/>
        <v>10</v>
      </c>
      <c r="X42" s="136" t="str">
        <f t="shared" si="25"/>
        <v xml:space="preserve">- </v>
      </c>
      <c r="Y42" s="136">
        <f t="shared" si="25"/>
        <v>2</v>
      </c>
      <c r="Z42" s="136">
        <f t="shared" si="25"/>
        <v>4</v>
      </c>
      <c r="AA42" s="136">
        <f t="shared" si="25"/>
        <v>6</v>
      </c>
      <c r="AB42" s="136">
        <f t="shared" si="25"/>
        <v>3</v>
      </c>
      <c r="AC42" s="136">
        <f t="shared" si="25"/>
        <v>8</v>
      </c>
      <c r="AD42" s="136">
        <f t="shared" si="25"/>
        <v>16</v>
      </c>
      <c r="AE42" s="136">
        <f t="shared" si="25"/>
        <v>5</v>
      </c>
      <c r="AF42" s="136">
        <f t="shared" si="25"/>
        <v>11</v>
      </c>
      <c r="AG42" s="136">
        <f t="shared" si="25"/>
        <v>12</v>
      </c>
      <c r="AH42" s="136">
        <f t="shared" si="25"/>
        <v>7</v>
      </c>
      <c r="AI42" s="136">
        <f t="shared" si="25"/>
        <v>13</v>
      </c>
      <c r="AJ42" s="136">
        <f t="shared" si="25"/>
        <v>1</v>
      </c>
      <c r="AK42" s="136">
        <f t="shared" si="25"/>
        <v>15</v>
      </c>
    </row>
    <row r="43" spans="1:37" ht="15" x14ac:dyDescent="0.25">
      <c r="A43" s="54"/>
      <c r="B43" s="132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/>
      <c r="T43" s="130"/>
      <c r="U43" s="132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  <c r="AK43" s="133"/>
    </row>
    <row r="44" spans="1:37" ht="15" x14ac:dyDescent="0.25">
      <c r="A44" s="54" t="s">
        <v>76</v>
      </c>
      <c r="B44" s="132"/>
      <c r="C44" s="133"/>
      <c r="D44" s="133">
        <v>179</v>
      </c>
      <c r="E44" s="133"/>
      <c r="F44" s="133">
        <v>72</v>
      </c>
      <c r="G44" s="133">
        <v>21</v>
      </c>
      <c r="H44" s="133"/>
      <c r="I44" s="133">
        <v>145</v>
      </c>
      <c r="J44" s="133">
        <v>268</v>
      </c>
      <c r="K44" s="133"/>
      <c r="L44" s="133">
        <v>208</v>
      </c>
      <c r="M44" s="133"/>
      <c r="N44" s="133"/>
      <c r="O44" s="133"/>
      <c r="P44" s="133"/>
      <c r="Q44" s="133">
        <v>195</v>
      </c>
      <c r="R44" s="133"/>
      <c r="S44"/>
      <c r="T44" s="130" t="s">
        <v>76</v>
      </c>
      <c r="U44" s="131">
        <f t="shared" ref="U44:AI53" si="26">IF(U$4="N",0,B44)</f>
        <v>0</v>
      </c>
      <c r="V44" s="131">
        <f t="shared" si="26"/>
        <v>0</v>
      </c>
      <c r="W44" s="131">
        <f t="shared" si="26"/>
        <v>179</v>
      </c>
      <c r="X44" s="131">
        <f t="shared" si="26"/>
        <v>0</v>
      </c>
      <c r="Y44" s="131">
        <f t="shared" si="26"/>
        <v>72</v>
      </c>
      <c r="Z44" s="131">
        <f t="shared" si="26"/>
        <v>21</v>
      </c>
      <c r="AA44" s="131">
        <f t="shared" si="26"/>
        <v>0</v>
      </c>
      <c r="AB44" s="131">
        <f t="shared" si="26"/>
        <v>145</v>
      </c>
      <c r="AC44" s="131">
        <f t="shared" si="26"/>
        <v>268</v>
      </c>
      <c r="AD44" s="131">
        <f t="shared" si="26"/>
        <v>0</v>
      </c>
      <c r="AE44" s="131">
        <f t="shared" si="26"/>
        <v>208</v>
      </c>
      <c r="AF44" s="131">
        <f t="shared" si="26"/>
        <v>0</v>
      </c>
      <c r="AG44" s="131">
        <f t="shared" si="26"/>
        <v>0</v>
      </c>
      <c r="AH44" s="131">
        <f t="shared" si="26"/>
        <v>0</v>
      </c>
      <c r="AI44" s="131">
        <f t="shared" si="26"/>
        <v>0</v>
      </c>
      <c r="AJ44" s="131"/>
      <c r="AK44" s="131">
        <f t="shared" ref="AK44:AK53" si="27">IF(AK$4="N",0,R44)</f>
        <v>0</v>
      </c>
    </row>
    <row r="45" spans="1:37" ht="15" x14ac:dyDescent="0.25">
      <c r="A45" s="54" t="s">
        <v>111</v>
      </c>
      <c r="B45" s="132"/>
      <c r="C45" s="133"/>
      <c r="D45" s="133">
        <v>185</v>
      </c>
      <c r="E45" s="133"/>
      <c r="F45" s="133">
        <v>78</v>
      </c>
      <c r="G45" s="133">
        <v>42</v>
      </c>
      <c r="H45" s="133"/>
      <c r="I45" s="133">
        <v>186</v>
      </c>
      <c r="J45" s="133">
        <v>270</v>
      </c>
      <c r="K45" s="133"/>
      <c r="L45" s="133">
        <v>219</v>
      </c>
      <c r="M45" s="133"/>
      <c r="N45" s="133"/>
      <c r="O45" s="133"/>
      <c r="P45" s="133"/>
      <c r="Q45" s="133">
        <v>277</v>
      </c>
      <c r="R45" s="133"/>
      <c r="S45"/>
      <c r="T45" s="130" t="s">
        <v>111</v>
      </c>
      <c r="U45" s="131">
        <f t="shared" si="26"/>
        <v>0</v>
      </c>
      <c r="V45" s="131">
        <f t="shared" si="26"/>
        <v>0</v>
      </c>
      <c r="W45" s="131">
        <f t="shared" si="26"/>
        <v>185</v>
      </c>
      <c r="X45" s="131">
        <f t="shared" si="26"/>
        <v>0</v>
      </c>
      <c r="Y45" s="131">
        <f t="shared" si="26"/>
        <v>78</v>
      </c>
      <c r="Z45" s="131">
        <f t="shared" si="26"/>
        <v>42</v>
      </c>
      <c r="AA45" s="131">
        <f t="shared" si="26"/>
        <v>0</v>
      </c>
      <c r="AB45" s="131">
        <f t="shared" si="26"/>
        <v>186</v>
      </c>
      <c r="AC45" s="131">
        <f t="shared" si="26"/>
        <v>270</v>
      </c>
      <c r="AD45" s="131">
        <f t="shared" si="26"/>
        <v>0</v>
      </c>
      <c r="AE45" s="131">
        <f t="shared" si="26"/>
        <v>219</v>
      </c>
      <c r="AF45" s="131">
        <f t="shared" si="26"/>
        <v>0</v>
      </c>
      <c r="AG45" s="131">
        <f t="shared" si="26"/>
        <v>0</v>
      </c>
      <c r="AH45" s="131">
        <f t="shared" si="26"/>
        <v>0</v>
      </c>
      <c r="AI45" s="131">
        <f t="shared" si="26"/>
        <v>0</v>
      </c>
      <c r="AJ45" s="131"/>
      <c r="AK45" s="131">
        <f t="shared" si="27"/>
        <v>0</v>
      </c>
    </row>
    <row r="46" spans="1:37" ht="15" x14ac:dyDescent="0.25">
      <c r="A46" s="54" t="s">
        <v>120</v>
      </c>
      <c r="B46" s="132"/>
      <c r="C46" s="133"/>
      <c r="D46" s="133">
        <v>228</v>
      </c>
      <c r="E46" s="133"/>
      <c r="F46" s="133">
        <v>82</v>
      </c>
      <c r="G46" s="133">
        <v>47</v>
      </c>
      <c r="H46" s="133"/>
      <c r="I46" s="133">
        <v>190</v>
      </c>
      <c r="J46" s="133">
        <v>272</v>
      </c>
      <c r="K46" s="133"/>
      <c r="L46" s="133">
        <v>221</v>
      </c>
      <c r="M46" s="133"/>
      <c r="N46" s="133"/>
      <c r="O46" s="133"/>
      <c r="P46" s="133"/>
      <c r="Q46" s="133"/>
      <c r="R46" s="133"/>
      <c r="S46"/>
      <c r="T46" s="130" t="s">
        <v>120</v>
      </c>
      <c r="U46" s="131">
        <f t="shared" si="26"/>
        <v>0</v>
      </c>
      <c r="V46" s="131">
        <f t="shared" si="26"/>
        <v>0</v>
      </c>
      <c r="W46" s="131">
        <f t="shared" si="26"/>
        <v>228</v>
      </c>
      <c r="X46" s="131">
        <f t="shared" si="26"/>
        <v>0</v>
      </c>
      <c r="Y46" s="131">
        <f t="shared" si="26"/>
        <v>82</v>
      </c>
      <c r="Z46" s="131">
        <f t="shared" si="26"/>
        <v>47</v>
      </c>
      <c r="AA46" s="131">
        <f t="shared" si="26"/>
        <v>0</v>
      </c>
      <c r="AB46" s="131">
        <f t="shared" si="26"/>
        <v>190</v>
      </c>
      <c r="AC46" s="131">
        <f t="shared" si="26"/>
        <v>272</v>
      </c>
      <c r="AD46" s="131">
        <f t="shared" si="26"/>
        <v>0</v>
      </c>
      <c r="AE46" s="131">
        <f t="shared" si="26"/>
        <v>221</v>
      </c>
      <c r="AF46" s="131">
        <f t="shared" si="26"/>
        <v>0</v>
      </c>
      <c r="AG46" s="131">
        <f t="shared" si="26"/>
        <v>0</v>
      </c>
      <c r="AH46" s="131">
        <f t="shared" si="26"/>
        <v>0</v>
      </c>
      <c r="AI46" s="131">
        <f t="shared" si="26"/>
        <v>0</v>
      </c>
      <c r="AJ46" s="131"/>
      <c r="AK46" s="131">
        <f t="shared" si="27"/>
        <v>0</v>
      </c>
    </row>
    <row r="47" spans="1:37" ht="15" x14ac:dyDescent="0.25">
      <c r="A47" s="54" t="s">
        <v>148</v>
      </c>
      <c r="B47" s="132"/>
      <c r="C47" s="133"/>
      <c r="D47" s="133"/>
      <c r="E47" s="133"/>
      <c r="F47" s="133">
        <v>104</v>
      </c>
      <c r="G47" s="133">
        <v>64</v>
      </c>
      <c r="H47" s="133"/>
      <c r="I47" s="133">
        <v>196</v>
      </c>
      <c r="J47" s="133">
        <v>284</v>
      </c>
      <c r="K47" s="133"/>
      <c r="L47" s="133">
        <v>264</v>
      </c>
      <c r="M47" s="133"/>
      <c r="N47" s="133"/>
      <c r="O47" s="133"/>
      <c r="P47" s="133"/>
      <c r="Q47" s="133"/>
      <c r="R47" s="133"/>
      <c r="S47"/>
      <c r="T47" s="130" t="s">
        <v>148</v>
      </c>
      <c r="U47" s="131">
        <f t="shared" si="26"/>
        <v>0</v>
      </c>
      <c r="V47" s="131">
        <f t="shared" si="26"/>
        <v>0</v>
      </c>
      <c r="W47" s="131">
        <f t="shared" si="26"/>
        <v>0</v>
      </c>
      <c r="X47" s="131">
        <f t="shared" si="26"/>
        <v>0</v>
      </c>
      <c r="Y47" s="131">
        <f t="shared" si="26"/>
        <v>104</v>
      </c>
      <c r="Z47" s="131">
        <f t="shared" si="26"/>
        <v>64</v>
      </c>
      <c r="AA47" s="131">
        <f t="shared" si="26"/>
        <v>0</v>
      </c>
      <c r="AB47" s="131">
        <f t="shared" si="26"/>
        <v>196</v>
      </c>
      <c r="AC47" s="131">
        <f t="shared" si="26"/>
        <v>284</v>
      </c>
      <c r="AD47" s="131">
        <f t="shared" si="26"/>
        <v>0</v>
      </c>
      <c r="AE47" s="131">
        <f t="shared" si="26"/>
        <v>264</v>
      </c>
      <c r="AF47" s="131">
        <f t="shared" si="26"/>
        <v>0</v>
      </c>
      <c r="AG47" s="131">
        <f t="shared" si="26"/>
        <v>0</v>
      </c>
      <c r="AH47" s="131">
        <f t="shared" si="26"/>
        <v>0</v>
      </c>
      <c r="AI47" s="131">
        <f t="shared" si="26"/>
        <v>0</v>
      </c>
      <c r="AJ47" s="131"/>
      <c r="AK47" s="131">
        <f t="shared" si="27"/>
        <v>0</v>
      </c>
    </row>
    <row r="48" spans="1:37" ht="15" x14ac:dyDescent="0.25">
      <c r="A48" s="54" t="s">
        <v>155</v>
      </c>
      <c r="B48" s="132"/>
      <c r="C48" s="133"/>
      <c r="D48" s="133"/>
      <c r="E48" s="133"/>
      <c r="F48" s="133">
        <v>105</v>
      </c>
      <c r="G48" s="133">
        <v>68</v>
      </c>
      <c r="H48" s="133"/>
      <c r="I48" s="133">
        <v>200</v>
      </c>
      <c r="J48" s="133"/>
      <c r="K48" s="133"/>
      <c r="L48" s="133">
        <v>273</v>
      </c>
      <c r="M48" s="133"/>
      <c r="N48" s="133"/>
      <c r="O48" s="133"/>
      <c r="P48" s="133"/>
      <c r="Q48" s="133"/>
      <c r="R48" s="133"/>
      <c r="S48"/>
      <c r="T48" s="130" t="s">
        <v>155</v>
      </c>
      <c r="U48" s="131">
        <f t="shared" si="26"/>
        <v>0</v>
      </c>
      <c r="V48" s="131">
        <f t="shared" si="26"/>
        <v>0</v>
      </c>
      <c r="W48" s="131">
        <f t="shared" si="26"/>
        <v>0</v>
      </c>
      <c r="X48" s="131">
        <f t="shared" si="26"/>
        <v>0</v>
      </c>
      <c r="Y48" s="131">
        <f t="shared" si="26"/>
        <v>105</v>
      </c>
      <c r="Z48" s="131">
        <f t="shared" si="26"/>
        <v>68</v>
      </c>
      <c r="AA48" s="131">
        <f t="shared" si="26"/>
        <v>0</v>
      </c>
      <c r="AB48" s="131">
        <f t="shared" si="26"/>
        <v>200</v>
      </c>
      <c r="AC48" s="131">
        <f t="shared" si="26"/>
        <v>0</v>
      </c>
      <c r="AD48" s="131">
        <f t="shared" si="26"/>
        <v>0</v>
      </c>
      <c r="AE48" s="131">
        <f t="shared" si="26"/>
        <v>273</v>
      </c>
      <c r="AF48" s="131">
        <f t="shared" si="26"/>
        <v>0</v>
      </c>
      <c r="AG48" s="131">
        <f t="shared" si="26"/>
        <v>0</v>
      </c>
      <c r="AH48" s="131">
        <f t="shared" si="26"/>
        <v>0</v>
      </c>
      <c r="AI48" s="131">
        <f t="shared" si="26"/>
        <v>0</v>
      </c>
      <c r="AJ48" s="131"/>
      <c r="AK48" s="131">
        <f t="shared" si="27"/>
        <v>0</v>
      </c>
    </row>
    <row r="49" spans="1:39" ht="15" x14ac:dyDescent="0.25">
      <c r="A49" s="54" t="s">
        <v>195</v>
      </c>
      <c r="B49" s="132"/>
      <c r="C49" s="133"/>
      <c r="D49" s="133"/>
      <c r="E49" s="133"/>
      <c r="F49" s="133">
        <v>157</v>
      </c>
      <c r="G49" s="133">
        <v>95</v>
      </c>
      <c r="H49" s="133"/>
      <c r="I49" s="133">
        <v>210</v>
      </c>
      <c r="J49" s="133"/>
      <c r="K49" s="133"/>
      <c r="L49" s="133"/>
      <c r="M49" s="133"/>
      <c r="N49" s="133"/>
      <c r="O49" s="133"/>
      <c r="P49" s="133"/>
      <c r="Q49" s="133"/>
      <c r="R49" s="133"/>
      <c r="S49"/>
      <c r="T49" s="130" t="s">
        <v>195</v>
      </c>
      <c r="U49" s="131">
        <f t="shared" si="26"/>
        <v>0</v>
      </c>
      <c r="V49" s="131">
        <f t="shared" si="26"/>
        <v>0</v>
      </c>
      <c r="W49" s="131">
        <f t="shared" si="26"/>
        <v>0</v>
      </c>
      <c r="X49" s="131">
        <f t="shared" si="26"/>
        <v>0</v>
      </c>
      <c r="Y49" s="131">
        <f t="shared" si="26"/>
        <v>157</v>
      </c>
      <c r="Z49" s="131">
        <f t="shared" si="26"/>
        <v>95</v>
      </c>
      <c r="AA49" s="131">
        <f t="shared" si="26"/>
        <v>0</v>
      </c>
      <c r="AB49" s="131">
        <f t="shared" si="26"/>
        <v>210</v>
      </c>
      <c r="AC49" s="131">
        <f t="shared" si="26"/>
        <v>0</v>
      </c>
      <c r="AD49" s="131">
        <f t="shared" si="26"/>
        <v>0</v>
      </c>
      <c r="AE49" s="131">
        <f t="shared" si="26"/>
        <v>0</v>
      </c>
      <c r="AF49" s="131">
        <f t="shared" si="26"/>
        <v>0</v>
      </c>
      <c r="AG49" s="131">
        <f t="shared" si="26"/>
        <v>0</v>
      </c>
      <c r="AH49" s="131">
        <f t="shared" si="26"/>
        <v>0</v>
      </c>
      <c r="AI49" s="131">
        <f t="shared" si="26"/>
        <v>0</v>
      </c>
      <c r="AJ49" s="131"/>
      <c r="AK49" s="131">
        <f t="shared" si="27"/>
        <v>0</v>
      </c>
    </row>
    <row r="50" spans="1:39" ht="15" x14ac:dyDescent="0.25">
      <c r="A50" s="54" t="s">
        <v>209</v>
      </c>
      <c r="B50" s="132"/>
      <c r="C50" s="133"/>
      <c r="D50" s="133"/>
      <c r="E50" s="133"/>
      <c r="F50" s="133">
        <v>107</v>
      </c>
      <c r="G50" s="133">
        <v>118</v>
      </c>
      <c r="H50" s="133">
        <v>133</v>
      </c>
      <c r="I50" s="133">
        <v>152</v>
      </c>
      <c r="J50" s="133"/>
      <c r="K50" s="133">
        <v>233</v>
      </c>
      <c r="L50" s="133">
        <v>258</v>
      </c>
      <c r="M50" s="133"/>
      <c r="N50" s="133"/>
      <c r="O50" s="133"/>
      <c r="P50" s="133">
        <v>291</v>
      </c>
      <c r="Q50" s="133">
        <v>283</v>
      </c>
      <c r="R50" s="133"/>
      <c r="S50"/>
      <c r="T50" s="130" t="s">
        <v>209</v>
      </c>
      <c r="U50" s="131">
        <f t="shared" si="26"/>
        <v>0</v>
      </c>
      <c r="V50" s="131">
        <f t="shared" si="26"/>
        <v>0</v>
      </c>
      <c r="W50" s="131">
        <f t="shared" si="26"/>
        <v>0</v>
      </c>
      <c r="X50" s="131">
        <f t="shared" si="26"/>
        <v>0</v>
      </c>
      <c r="Y50" s="131">
        <f t="shared" si="26"/>
        <v>107</v>
      </c>
      <c r="Z50" s="131">
        <f t="shared" si="26"/>
        <v>118</v>
      </c>
      <c r="AA50" s="131">
        <f t="shared" si="26"/>
        <v>133</v>
      </c>
      <c r="AB50" s="131">
        <f t="shared" si="26"/>
        <v>152</v>
      </c>
      <c r="AC50" s="131">
        <f t="shared" si="26"/>
        <v>0</v>
      </c>
      <c r="AD50" s="131">
        <f t="shared" si="26"/>
        <v>233</v>
      </c>
      <c r="AE50" s="131">
        <f t="shared" si="26"/>
        <v>258</v>
      </c>
      <c r="AF50" s="131">
        <f t="shared" si="26"/>
        <v>0</v>
      </c>
      <c r="AG50" s="131">
        <f t="shared" si="26"/>
        <v>0</v>
      </c>
      <c r="AH50" s="131">
        <f t="shared" si="26"/>
        <v>0</v>
      </c>
      <c r="AI50" s="131">
        <f t="shared" si="26"/>
        <v>291</v>
      </c>
      <c r="AJ50" s="131"/>
      <c r="AK50" s="131">
        <f t="shared" si="27"/>
        <v>0</v>
      </c>
    </row>
    <row r="51" spans="1:39" ht="15" x14ac:dyDescent="0.25">
      <c r="A51" s="54" t="s">
        <v>219</v>
      </c>
      <c r="B51" s="132"/>
      <c r="C51" s="133"/>
      <c r="D51" s="133"/>
      <c r="E51" s="133"/>
      <c r="F51" s="133">
        <v>115</v>
      </c>
      <c r="G51" s="133">
        <v>131</v>
      </c>
      <c r="H51" s="133">
        <v>168</v>
      </c>
      <c r="I51" s="133">
        <v>177</v>
      </c>
      <c r="J51" s="133"/>
      <c r="K51" s="133">
        <v>279</v>
      </c>
      <c r="L51" s="133"/>
      <c r="M51" s="133"/>
      <c r="N51" s="133"/>
      <c r="O51" s="133"/>
      <c r="P51" s="133"/>
      <c r="Q51" s="133"/>
      <c r="R51" s="133"/>
      <c r="S51"/>
      <c r="T51" s="130" t="s">
        <v>219</v>
      </c>
      <c r="U51" s="131">
        <f t="shared" si="26"/>
        <v>0</v>
      </c>
      <c r="V51" s="131">
        <f t="shared" si="26"/>
        <v>0</v>
      </c>
      <c r="W51" s="131">
        <f t="shared" si="26"/>
        <v>0</v>
      </c>
      <c r="X51" s="131">
        <f t="shared" si="26"/>
        <v>0</v>
      </c>
      <c r="Y51" s="131">
        <f t="shared" si="26"/>
        <v>115</v>
      </c>
      <c r="Z51" s="131">
        <f t="shared" si="26"/>
        <v>131</v>
      </c>
      <c r="AA51" s="131">
        <f t="shared" si="26"/>
        <v>168</v>
      </c>
      <c r="AB51" s="131">
        <f t="shared" si="26"/>
        <v>177</v>
      </c>
      <c r="AC51" s="131">
        <f t="shared" si="26"/>
        <v>0</v>
      </c>
      <c r="AD51" s="131">
        <f t="shared" si="26"/>
        <v>279</v>
      </c>
      <c r="AE51" s="131">
        <f t="shared" si="26"/>
        <v>0</v>
      </c>
      <c r="AF51" s="131">
        <f t="shared" si="26"/>
        <v>0</v>
      </c>
      <c r="AG51" s="131">
        <f t="shared" si="26"/>
        <v>0</v>
      </c>
      <c r="AH51" s="131">
        <f t="shared" si="26"/>
        <v>0</v>
      </c>
      <c r="AI51" s="131">
        <f t="shared" si="26"/>
        <v>0</v>
      </c>
      <c r="AJ51" s="131"/>
      <c r="AK51" s="131">
        <f t="shared" si="27"/>
        <v>0</v>
      </c>
    </row>
    <row r="52" spans="1:39" ht="15" x14ac:dyDescent="0.25">
      <c r="A52" s="54" t="s">
        <v>257</v>
      </c>
      <c r="B52" s="132"/>
      <c r="C52" s="133"/>
      <c r="D52" s="133"/>
      <c r="E52" s="133"/>
      <c r="F52" s="133">
        <v>154</v>
      </c>
      <c r="G52" s="133">
        <v>146</v>
      </c>
      <c r="H52" s="133">
        <v>222</v>
      </c>
      <c r="I52" s="133">
        <v>198</v>
      </c>
      <c r="J52" s="133"/>
      <c r="K52" s="133"/>
      <c r="L52" s="133"/>
      <c r="M52" s="133"/>
      <c r="N52" s="133"/>
      <c r="O52" s="133"/>
      <c r="P52" s="133"/>
      <c r="Q52" s="133"/>
      <c r="R52" s="133"/>
      <c r="S52"/>
      <c r="T52" s="130" t="s">
        <v>257</v>
      </c>
      <c r="U52" s="131">
        <f t="shared" si="26"/>
        <v>0</v>
      </c>
      <c r="V52" s="131">
        <f t="shared" si="26"/>
        <v>0</v>
      </c>
      <c r="W52" s="131">
        <f t="shared" si="26"/>
        <v>0</v>
      </c>
      <c r="X52" s="131">
        <f t="shared" si="26"/>
        <v>0</v>
      </c>
      <c r="Y52" s="131">
        <f t="shared" si="26"/>
        <v>154</v>
      </c>
      <c r="Z52" s="131">
        <f t="shared" si="26"/>
        <v>146</v>
      </c>
      <c r="AA52" s="131">
        <f t="shared" si="26"/>
        <v>222</v>
      </c>
      <c r="AB52" s="131">
        <f t="shared" si="26"/>
        <v>198</v>
      </c>
      <c r="AC52" s="131">
        <f t="shared" si="26"/>
        <v>0</v>
      </c>
      <c r="AD52" s="131">
        <f t="shared" si="26"/>
        <v>0</v>
      </c>
      <c r="AE52" s="131">
        <f t="shared" si="26"/>
        <v>0</v>
      </c>
      <c r="AF52" s="131">
        <f t="shared" si="26"/>
        <v>0</v>
      </c>
      <c r="AG52" s="131">
        <f t="shared" si="26"/>
        <v>0</v>
      </c>
      <c r="AH52" s="131">
        <f t="shared" si="26"/>
        <v>0</v>
      </c>
      <c r="AI52" s="131">
        <f t="shared" si="26"/>
        <v>0</v>
      </c>
      <c r="AJ52" s="131"/>
      <c r="AK52" s="131">
        <f t="shared" si="27"/>
        <v>0</v>
      </c>
    </row>
    <row r="53" spans="1:39" ht="15" x14ac:dyDescent="0.25">
      <c r="A53" s="54" t="s">
        <v>274</v>
      </c>
      <c r="B53" s="132"/>
      <c r="C53" s="133"/>
      <c r="D53" s="133"/>
      <c r="E53" s="133"/>
      <c r="F53" s="133">
        <v>160</v>
      </c>
      <c r="G53" s="133">
        <v>194</v>
      </c>
      <c r="H53" s="133">
        <v>244</v>
      </c>
      <c r="I53" s="133">
        <v>234</v>
      </c>
      <c r="J53" s="133"/>
      <c r="K53" s="133"/>
      <c r="L53" s="133"/>
      <c r="M53" s="133"/>
      <c r="N53" s="133"/>
      <c r="O53" s="133"/>
      <c r="P53" s="133"/>
      <c r="Q53" s="133"/>
      <c r="R53" s="133"/>
      <c r="S53"/>
      <c r="T53" s="130" t="s">
        <v>274</v>
      </c>
      <c r="U53" s="131">
        <f t="shared" si="26"/>
        <v>0</v>
      </c>
      <c r="V53" s="131">
        <f t="shared" si="26"/>
        <v>0</v>
      </c>
      <c r="W53" s="131">
        <f t="shared" si="26"/>
        <v>0</v>
      </c>
      <c r="X53" s="131">
        <f t="shared" si="26"/>
        <v>0</v>
      </c>
      <c r="Y53" s="131">
        <f t="shared" si="26"/>
        <v>160</v>
      </c>
      <c r="Z53" s="131">
        <f t="shared" si="26"/>
        <v>194</v>
      </c>
      <c r="AA53" s="131">
        <f t="shared" si="26"/>
        <v>244</v>
      </c>
      <c r="AB53" s="131">
        <f t="shared" si="26"/>
        <v>234</v>
      </c>
      <c r="AC53" s="131">
        <f t="shared" si="26"/>
        <v>0</v>
      </c>
      <c r="AD53" s="131">
        <f t="shared" si="26"/>
        <v>0</v>
      </c>
      <c r="AE53" s="131">
        <f t="shared" si="26"/>
        <v>0</v>
      </c>
      <c r="AF53" s="131">
        <f t="shared" si="26"/>
        <v>0</v>
      </c>
      <c r="AG53" s="131">
        <f t="shared" si="26"/>
        <v>0</v>
      </c>
      <c r="AH53" s="131">
        <f t="shared" si="26"/>
        <v>0</v>
      </c>
      <c r="AI53" s="131">
        <f t="shared" si="26"/>
        <v>0</v>
      </c>
      <c r="AJ53" s="131"/>
      <c r="AK53" s="131">
        <f t="shared" si="27"/>
        <v>0</v>
      </c>
    </row>
    <row r="54" spans="1:39" ht="15" x14ac:dyDescent="0.25">
      <c r="A54" s="54"/>
      <c r="B54" s="132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/>
      <c r="T54" s="130"/>
      <c r="U54" s="132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</row>
    <row r="55" spans="1:39" ht="15" x14ac:dyDescent="0.25">
      <c r="A55" s="91" t="s">
        <v>572</v>
      </c>
      <c r="B55" s="133">
        <f t="shared" ref="B55:R55" ca="1" si="28">OFFSET(B106,ROW(B56)-ROW(B16)+1,0)</f>
        <v>0</v>
      </c>
      <c r="C55" s="133">
        <f t="shared" ca="1" si="28"/>
        <v>0</v>
      </c>
      <c r="D55" s="133">
        <f t="shared" ca="1" si="28"/>
        <v>0</v>
      </c>
      <c r="E55" s="133">
        <f t="shared" ca="1" si="28"/>
        <v>0</v>
      </c>
      <c r="F55" s="133">
        <f t="shared" ca="1" si="28"/>
        <v>0</v>
      </c>
      <c r="G55" s="133">
        <f t="shared" ca="1" si="28"/>
        <v>0</v>
      </c>
      <c r="H55" s="133">
        <f t="shared" ca="1" si="28"/>
        <v>0</v>
      </c>
      <c r="I55" s="133">
        <f t="shared" ca="1" si="28"/>
        <v>0</v>
      </c>
      <c r="J55" s="133">
        <f t="shared" ca="1" si="28"/>
        <v>0</v>
      </c>
      <c r="K55" s="133">
        <f t="shared" ca="1" si="28"/>
        <v>0</v>
      </c>
      <c r="L55" s="133">
        <f t="shared" ca="1" si="28"/>
        <v>0</v>
      </c>
      <c r="M55" s="133">
        <f t="shared" ca="1" si="28"/>
        <v>0</v>
      </c>
      <c r="N55" s="133">
        <f t="shared" ca="1" si="28"/>
        <v>0</v>
      </c>
      <c r="O55" s="133">
        <f t="shared" ca="1" si="28"/>
        <v>0</v>
      </c>
      <c r="P55" s="133">
        <f t="shared" ca="1" si="28"/>
        <v>0</v>
      </c>
      <c r="Q55" s="133">
        <f t="shared" ca="1" si="28"/>
        <v>0</v>
      </c>
      <c r="R55" s="133">
        <f t="shared" ca="1" si="28"/>
        <v>0</v>
      </c>
      <c r="S55" s="139"/>
      <c r="T55" s="137" t="s">
        <v>572</v>
      </c>
      <c r="U55" s="133">
        <f t="shared" ref="U55:AK55" ca="1" si="29">OFFSET(U106,ROW(U56)-ROW(U16)+1,0)</f>
        <v>0</v>
      </c>
      <c r="V55" s="133">
        <f t="shared" ca="1" si="29"/>
        <v>0</v>
      </c>
      <c r="W55" s="133">
        <f t="shared" ca="1" si="29"/>
        <v>0</v>
      </c>
      <c r="X55" s="133">
        <f t="shared" ca="1" si="29"/>
        <v>0</v>
      </c>
      <c r="Y55" s="133">
        <f t="shared" ca="1" si="29"/>
        <v>0</v>
      </c>
      <c r="Z55" s="133">
        <f t="shared" ca="1" si="29"/>
        <v>0</v>
      </c>
      <c r="AA55" s="133">
        <f t="shared" ca="1" si="29"/>
        <v>0</v>
      </c>
      <c r="AB55" s="133">
        <f t="shared" ca="1" si="29"/>
        <v>0</v>
      </c>
      <c r="AC55" s="133">
        <f t="shared" ca="1" si="29"/>
        <v>0</v>
      </c>
      <c r="AD55" s="133">
        <f t="shared" ca="1" si="29"/>
        <v>0</v>
      </c>
      <c r="AE55" s="133">
        <f t="shared" ca="1" si="29"/>
        <v>0</v>
      </c>
      <c r="AF55" s="133">
        <f t="shared" ca="1" si="29"/>
        <v>0</v>
      </c>
      <c r="AG55" s="133">
        <f t="shared" ca="1" si="29"/>
        <v>0</v>
      </c>
      <c r="AH55" s="133">
        <f t="shared" ca="1" si="29"/>
        <v>0</v>
      </c>
      <c r="AI55" s="133">
        <f t="shared" ca="1" si="29"/>
        <v>0</v>
      </c>
      <c r="AJ55" s="133">
        <f t="shared" ca="1" si="29"/>
        <v>0</v>
      </c>
      <c r="AK55" s="133">
        <f t="shared" ca="1" si="29"/>
        <v>0</v>
      </c>
    </row>
    <row r="56" spans="1:39" ht="15" x14ac:dyDescent="0.25">
      <c r="A56" s="54" t="s">
        <v>573</v>
      </c>
      <c r="B56" s="133">
        <f ca="1">B42+B55</f>
        <v>9</v>
      </c>
      <c r="C56" s="133">
        <f t="shared" ref="C56:R56" ca="1" si="30">C42+C55</f>
        <v>14</v>
      </c>
      <c r="D56" s="133">
        <f ca="1">D42+D55</f>
        <v>10</v>
      </c>
      <c r="E56" s="133">
        <f t="shared" ca="1" si="30"/>
        <v>17</v>
      </c>
      <c r="F56" s="133">
        <f t="shared" ca="1" si="30"/>
        <v>1</v>
      </c>
      <c r="G56" s="133">
        <f t="shared" ca="1" si="30"/>
        <v>3</v>
      </c>
      <c r="H56" s="133">
        <f t="shared" ca="1" si="30"/>
        <v>5</v>
      </c>
      <c r="I56" s="133">
        <f t="shared" ca="1" si="30"/>
        <v>2</v>
      </c>
      <c r="J56" s="133">
        <f t="shared" ca="1" si="30"/>
        <v>8</v>
      </c>
      <c r="K56" s="133">
        <f t="shared" ca="1" si="30"/>
        <v>16</v>
      </c>
      <c r="L56" s="133">
        <f ca="1">L42+L55</f>
        <v>4</v>
      </c>
      <c r="M56" s="133">
        <f t="shared" ca="1" si="30"/>
        <v>11</v>
      </c>
      <c r="N56" s="133">
        <f t="shared" ca="1" si="30"/>
        <v>12</v>
      </c>
      <c r="O56" s="133">
        <f t="shared" ca="1" si="30"/>
        <v>7</v>
      </c>
      <c r="P56" s="133">
        <f t="shared" ca="1" si="30"/>
        <v>13</v>
      </c>
      <c r="Q56" s="133">
        <f t="shared" ca="1" si="30"/>
        <v>6</v>
      </c>
      <c r="R56" s="133">
        <f t="shared" ca="1" si="30"/>
        <v>15</v>
      </c>
      <c r="S56"/>
      <c r="T56" s="130" t="s">
        <v>573</v>
      </c>
      <c r="U56" s="133">
        <f ca="1">IF(U$4="N","- ",U42+U55)</f>
        <v>9</v>
      </c>
      <c r="V56" s="133">
        <f ca="1">IF(V$4="N","- ",V42+V55)</f>
        <v>14</v>
      </c>
      <c r="W56" s="133">
        <f ca="1">IF(W$4="N","- ",W42+W55)</f>
        <v>10</v>
      </c>
      <c r="X56" s="133" t="str">
        <f>IF(X$4="N","- ",X42+X55)</f>
        <v xml:space="preserve">- </v>
      </c>
      <c r="Y56" s="133">
        <f t="shared" ref="Y56:AK56" ca="1" si="31">IF(Y$4="N","- ",Y42+Y55)</f>
        <v>2</v>
      </c>
      <c r="Z56" s="133">
        <f t="shared" ca="1" si="31"/>
        <v>4</v>
      </c>
      <c r="AA56" s="133">
        <f t="shared" ca="1" si="31"/>
        <v>6</v>
      </c>
      <c r="AB56" s="133">
        <f t="shared" ca="1" si="31"/>
        <v>3</v>
      </c>
      <c r="AC56" s="133">
        <f t="shared" ca="1" si="31"/>
        <v>8</v>
      </c>
      <c r="AD56" s="133">
        <f t="shared" ca="1" si="31"/>
        <v>16</v>
      </c>
      <c r="AE56" s="133">
        <f t="shared" ca="1" si="31"/>
        <v>5</v>
      </c>
      <c r="AF56" s="133">
        <f t="shared" ca="1" si="31"/>
        <v>11</v>
      </c>
      <c r="AG56" s="133">
        <f t="shared" ca="1" si="31"/>
        <v>12</v>
      </c>
      <c r="AH56" s="133">
        <f t="shared" ca="1" si="31"/>
        <v>7</v>
      </c>
      <c r="AI56" s="133">
        <f t="shared" ca="1" si="31"/>
        <v>13</v>
      </c>
      <c r="AJ56" s="133">
        <f t="shared" ca="1" si="31"/>
        <v>1</v>
      </c>
      <c r="AK56" s="133">
        <f t="shared" ca="1" si="31"/>
        <v>15</v>
      </c>
    </row>
    <row r="57" spans="1:39" ht="15" x14ac:dyDescent="0.25">
      <c r="A57" s="54" t="s">
        <v>574</v>
      </c>
      <c r="B57" s="136">
        <f t="shared" ref="B57:R57" ca="1" si="32">COUNTIF($A56:$S56,"&lt;"&amp;B56)+1</f>
        <v>9</v>
      </c>
      <c r="C57" s="136">
        <f t="shared" ca="1" si="32"/>
        <v>14</v>
      </c>
      <c r="D57" s="136">
        <f t="shared" ca="1" si="32"/>
        <v>10</v>
      </c>
      <c r="E57" s="136">
        <f t="shared" ca="1" si="32"/>
        <v>17</v>
      </c>
      <c r="F57" s="136">
        <f t="shared" ca="1" si="32"/>
        <v>1</v>
      </c>
      <c r="G57" s="136">
        <f t="shared" ca="1" si="32"/>
        <v>3</v>
      </c>
      <c r="H57" s="136">
        <f t="shared" ca="1" si="32"/>
        <v>5</v>
      </c>
      <c r="I57" s="136">
        <f t="shared" ca="1" si="32"/>
        <v>2</v>
      </c>
      <c r="J57" s="136">
        <f t="shared" ca="1" si="32"/>
        <v>8</v>
      </c>
      <c r="K57" s="136">
        <f t="shared" ca="1" si="32"/>
        <v>16</v>
      </c>
      <c r="L57" s="136">
        <f t="shared" ca="1" si="32"/>
        <v>4</v>
      </c>
      <c r="M57" s="136">
        <f t="shared" ca="1" si="32"/>
        <v>11</v>
      </c>
      <c r="N57" s="136">
        <f t="shared" ca="1" si="32"/>
        <v>12</v>
      </c>
      <c r="O57" s="136">
        <f t="shared" ca="1" si="32"/>
        <v>7</v>
      </c>
      <c r="P57" s="136">
        <f t="shared" ca="1" si="32"/>
        <v>13</v>
      </c>
      <c r="Q57" s="136">
        <f t="shared" ca="1" si="32"/>
        <v>6</v>
      </c>
      <c r="R57" s="136">
        <f t="shared" ca="1" si="32"/>
        <v>15</v>
      </c>
      <c r="S57"/>
      <c r="T57" s="130" t="s">
        <v>574</v>
      </c>
      <c r="U57" s="136">
        <f t="shared" ref="U57:AK57" ca="1" si="33">IF(U$4="N","- ",COUNTIF($T56:$AL56,"&lt;"&amp;U56)+1)</f>
        <v>9</v>
      </c>
      <c r="V57" s="136">
        <f t="shared" ca="1" si="33"/>
        <v>14</v>
      </c>
      <c r="W57" s="136">
        <f t="shared" ca="1" si="33"/>
        <v>10</v>
      </c>
      <c r="X57" s="136" t="str">
        <f t="shared" si="33"/>
        <v xml:space="preserve">- </v>
      </c>
      <c r="Y57" s="136">
        <f t="shared" ca="1" si="33"/>
        <v>2</v>
      </c>
      <c r="Z57" s="136">
        <f t="shared" ca="1" si="33"/>
        <v>4</v>
      </c>
      <c r="AA57" s="136">
        <f t="shared" ca="1" si="33"/>
        <v>6</v>
      </c>
      <c r="AB57" s="136">
        <f t="shared" ca="1" si="33"/>
        <v>3</v>
      </c>
      <c r="AC57" s="136">
        <f t="shared" ca="1" si="33"/>
        <v>8</v>
      </c>
      <c r="AD57" s="136">
        <f t="shared" ca="1" si="33"/>
        <v>16</v>
      </c>
      <c r="AE57" s="136">
        <f t="shared" ca="1" si="33"/>
        <v>5</v>
      </c>
      <c r="AF57" s="136">
        <f t="shared" ca="1" si="33"/>
        <v>11</v>
      </c>
      <c r="AG57" s="136">
        <f t="shared" ca="1" si="33"/>
        <v>12</v>
      </c>
      <c r="AH57" s="136">
        <f t="shared" ca="1" si="33"/>
        <v>7</v>
      </c>
      <c r="AI57" s="136">
        <f t="shared" ca="1" si="33"/>
        <v>13</v>
      </c>
      <c r="AJ57" s="136">
        <f t="shared" ca="1" si="33"/>
        <v>1</v>
      </c>
      <c r="AK57" s="136">
        <f t="shared" ca="1" si="33"/>
        <v>15</v>
      </c>
    </row>
    <row r="58" spans="1:39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</row>
    <row r="59" spans="1:39" hidden="1" outlineLevel="1" x14ac:dyDescent="0.2">
      <c r="A59" s="92" t="s">
        <v>575</v>
      </c>
      <c r="B59" s="93">
        <f t="shared" ref="B59:R59" ca="1" si="34">B56+IF(B84&gt;0,SMALL(B84:B90,1)/100,0)+IF(B85&gt;0,SMALL(B84:B90,2)/1000,0)+IF(B86&gt;0,SMALL(B84:B90,3)/10000,0)+IF(B87&gt;0,SMALL(B84:B90,4)/100000,0)+IF(B88&gt;0,SMALL(B84:B90,5)/1000000,0)</f>
        <v>9.09</v>
      </c>
      <c r="C59" s="93">
        <f t="shared" ca="1" si="34"/>
        <v>14.14</v>
      </c>
      <c r="D59" s="93">
        <f t="shared" ca="1" si="34"/>
        <v>10.1</v>
      </c>
      <c r="E59" s="93">
        <f t="shared" ca="1" si="34"/>
        <v>17.170000000000002</v>
      </c>
      <c r="F59" s="93">
        <f t="shared" ca="1" si="34"/>
        <v>1.01</v>
      </c>
      <c r="G59" s="93">
        <f t="shared" ca="1" si="34"/>
        <v>3.03</v>
      </c>
      <c r="H59" s="93">
        <f t="shared" ca="1" si="34"/>
        <v>5.05</v>
      </c>
      <c r="I59" s="93">
        <f t="shared" ca="1" si="34"/>
        <v>2.02</v>
      </c>
      <c r="J59" s="93">
        <f t="shared" ca="1" si="34"/>
        <v>8.08</v>
      </c>
      <c r="K59" s="93">
        <f t="shared" ca="1" si="34"/>
        <v>16.16</v>
      </c>
      <c r="L59" s="93">
        <f t="shared" ca="1" si="34"/>
        <v>4.04</v>
      </c>
      <c r="M59" s="93">
        <f t="shared" ca="1" si="34"/>
        <v>11.11</v>
      </c>
      <c r="N59" s="93">
        <f t="shared" ca="1" si="34"/>
        <v>12.12</v>
      </c>
      <c r="O59" s="93">
        <f t="shared" ca="1" si="34"/>
        <v>7.07</v>
      </c>
      <c r="P59" s="93">
        <f t="shared" ca="1" si="34"/>
        <v>13.13</v>
      </c>
      <c r="Q59" s="93">
        <f t="shared" ca="1" si="34"/>
        <v>6.06</v>
      </c>
      <c r="R59" s="93">
        <f t="shared" ca="1" si="34"/>
        <v>15.15</v>
      </c>
      <c r="T59" s="92" t="s">
        <v>575</v>
      </c>
      <c r="U59" s="94">
        <f t="shared" ref="U59:AK59" ca="1" si="35">IF(U$4="N","N/A",U56+IF(U84&gt;0,SMALL(U84:U90,1)/100,0)+IF(U85&gt;0,SMALL(U84:U90,2)/1000,0)+IF(U86&gt;0,SMALL(U84:U90,3)/10000,0)+IF(U87&gt;0,SMALL(U84:U90,4)/100000,0)+IF(U88&gt;0,SMALL(U84:U90,5)/1000000,0))</f>
        <v>9.09</v>
      </c>
      <c r="V59" s="94">
        <f t="shared" ca="1" si="35"/>
        <v>14.14</v>
      </c>
      <c r="W59" s="94">
        <f t="shared" ca="1" si="35"/>
        <v>10.1</v>
      </c>
      <c r="X59" s="94" t="str">
        <f t="shared" si="35"/>
        <v>N/A</v>
      </c>
      <c r="Y59" s="94">
        <f t="shared" ca="1" si="35"/>
        <v>2.02</v>
      </c>
      <c r="Z59" s="94">
        <f t="shared" ca="1" si="35"/>
        <v>4.04</v>
      </c>
      <c r="AA59" s="94">
        <f t="shared" ca="1" si="35"/>
        <v>6.06</v>
      </c>
      <c r="AB59" s="94">
        <f t="shared" ca="1" si="35"/>
        <v>3.03</v>
      </c>
      <c r="AC59" s="94">
        <f t="shared" ca="1" si="35"/>
        <v>8.08</v>
      </c>
      <c r="AD59" s="94">
        <f t="shared" ca="1" si="35"/>
        <v>16.16</v>
      </c>
      <c r="AE59" s="94">
        <f t="shared" ca="1" si="35"/>
        <v>5.05</v>
      </c>
      <c r="AF59" s="94">
        <f t="shared" ca="1" si="35"/>
        <v>11.11</v>
      </c>
      <c r="AG59" s="94">
        <f t="shared" ca="1" si="35"/>
        <v>12.12</v>
      </c>
      <c r="AH59" s="94">
        <f t="shared" ca="1" si="35"/>
        <v>7.07</v>
      </c>
      <c r="AI59" s="94">
        <f t="shared" ca="1" si="35"/>
        <v>13.13</v>
      </c>
      <c r="AJ59" s="94">
        <f t="shared" ca="1" si="35"/>
        <v>1.01</v>
      </c>
      <c r="AK59" s="94">
        <f t="shared" ca="1" si="35"/>
        <v>15.15</v>
      </c>
      <c r="AM59" s="72" t="s">
        <v>576</v>
      </c>
    </row>
    <row r="60" spans="1:39" collapsed="1" x14ac:dyDescent="0.2">
      <c r="B60" s="54" t="str">
        <f>B$3</f>
        <v>A80</v>
      </c>
      <c r="C60" s="54" t="str">
        <f t="shared" ref="C60:R60" si="36">C$3</f>
        <v>BEX</v>
      </c>
      <c r="D60" s="54" t="str">
        <f t="shared" si="36"/>
        <v>FRONTR</v>
      </c>
      <c r="E60" s="54" t="str">
        <f t="shared" si="36"/>
        <v>CPA</v>
      </c>
      <c r="F60" s="54" t="str">
        <f t="shared" si="36"/>
        <v>CROW</v>
      </c>
      <c r="G60" s="54" t="str">
        <f t="shared" si="36"/>
        <v>EAST/BDY</v>
      </c>
      <c r="H60" s="54" t="str">
        <f t="shared" si="36"/>
        <v>HAIL</v>
      </c>
      <c r="I60" s="54" t="str">
        <f t="shared" si="36"/>
        <v>HR/HAC</v>
      </c>
      <c r="J60" s="54" t="str">
        <f t="shared" si="36"/>
        <v>HTH/UCK</v>
      </c>
      <c r="K60" s="54" t="str">
        <f t="shared" si="36"/>
        <v>HY AC</v>
      </c>
      <c r="L60" s="54" t="str">
        <f t="shared" si="36"/>
        <v>LEW</v>
      </c>
      <c r="M60" s="54" t="str">
        <f t="shared" si="36"/>
        <v>MEAD</v>
      </c>
      <c r="N60" s="54" t="str">
        <f t="shared" si="36"/>
        <v>PST</v>
      </c>
      <c r="O60" s="54" t="str">
        <f t="shared" si="36"/>
        <v>HEDGE</v>
      </c>
      <c r="P60" s="54" t="str">
        <f t="shared" si="36"/>
        <v>RUNW</v>
      </c>
      <c r="Q60" s="54" t="str">
        <f t="shared" si="36"/>
        <v>SEA/PEACE</v>
      </c>
      <c r="R60" s="54" t="str">
        <f t="shared" si="36"/>
        <v>WAD</v>
      </c>
      <c r="U60" s="54" t="str">
        <f>U$3</f>
        <v>A80</v>
      </c>
      <c r="V60" s="54" t="str">
        <f t="shared" ref="V60:AK60" si="37">V$3</f>
        <v>BEX</v>
      </c>
      <c r="W60" s="54" t="str">
        <f t="shared" si="37"/>
        <v>FRONTR</v>
      </c>
      <c r="X60" s="54" t="str">
        <f t="shared" si="37"/>
        <v>CPA</v>
      </c>
      <c r="Y60" s="54" t="str">
        <f t="shared" si="37"/>
        <v>CROW</v>
      </c>
      <c r="Z60" s="54" t="str">
        <f t="shared" si="37"/>
        <v>EAST/BDY</v>
      </c>
      <c r="AA60" s="54" t="str">
        <f t="shared" si="37"/>
        <v>HAIL</v>
      </c>
      <c r="AB60" s="54" t="str">
        <f t="shared" si="37"/>
        <v>HR/HAC</v>
      </c>
      <c r="AC60" s="54" t="str">
        <f t="shared" si="37"/>
        <v>HTH/UCK</v>
      </c>
      <c r="AD60" s="54" t="str">
        <f t="shared" si="37"/>
        <v>HY AC</v>
      </c>
      <c r="AE60" s="54" t="str">
        <f t="shared" si="37"/>
        <v>LEW</v>
      </c>
      <c r="AF60" s="54" t="str">
        <f t="shared" si="37"/>
        <v>MEAD</v>
      </c>
      <c r="AG60" s="54" t="str">
        <f t="shared" si="37"/>
        <v>PST</v>
      </c>
      <c r="AH60" s="54" t="str">
        <f t="shared" si="37"/>
        <v>HEDGE</v>
      </c>
      <c r="AI60" s="54" t="str">
        <f t="shared" si="37"/>
        <v>RUNW</v>
      </c>
      <c r="AJ60" s="54" t="str">
        <f t="shared" si="37"/>
        <v>SEA/PEACE</v>
      </c>
      <c r="AK60" s="54" t="str">
        <f t="shared" si="37"/>
        <v>WAD</v>
      </c>
    </row>
    <row r="61" spans="1:39" ht="15" x14ac:dyDescent="0.25"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</row>
    <row r="62" spans="1:39" x14ac:dyDescent="0.2">
      <c r="A62" s="95" t="s">
        <v>577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T62" s="95" t="s">
        <v>577</v>
      </c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</row>
    <row r="63" spans="1:39" x14ac:dyDescent="0.2">
      <c r="A63" s="95" t="s">
        <v>38</v>
      </c>
      <c r="B63" s="1" t="s">
        <v>37</v>
      </c>
      <c r="E63" s="27"/>
      <c r="T63" s="95" t="str">
        <f t="shared" ref="T63:T77" si="38">A63</f>
        <v>A80</v>
      </c>
      <c r="U63" s="1" t="str">
        <f t="shared" ref="U63:U77" si="39">B63</f>
        <v>Arena 80 AC</v>
      </c>
    </row>
    <row r="64" spans="1:39" x14ac:dyDescent="0.2">
      <c r="A64" s="95" t="s">
        <v>158</v>
      </c>
      <c r="B64" s="1" t="s">
        <v>157</v>
      </c>
      <c r="E64" s="27"/>
      <c r="T64" s="95" t="str">
        <f t="shared" si="38"/>
        <v>BEX</v>
      </c>
      <c r="U64" s="1" t="str">
        <f t="shared" si="39"/>
        <v>Bexhill Runners &amp; Triathletes</v>
      </c>
    </row>
    <row r="65" spans="1:37" ht="15" x14ac:dyDescent="0.25">
      <c r="A65" s="95" t="s">
        <v>54</v>
      </c>
      <c r="B65" s="1" t="s">
        <v>721</v>
      </c>
      <c r="E65" s="27"/>
      <c r="T65" s="96" t="str">
        <f t="shared" si="38"/>
        <v>FRONTR</v>
      </c>
      <c r="U65" s="1" t="str">
        <f t="shared" si="39"/>
        <v>Brighton and Hove Frontrunners</v>
      </c>
    </row>
    <row r="66" spans="1:37" x14ac:dyDescent="0.2">
      <c r="A66" s="95" t="s">
        <v>590</v>
      </c>
      <c r="B66" s="1" t="s">
        <v>722</v>
      </c>
      <c r="E66" s="27"/>
      <c r="T66" s="95" t="str">
        <f t="shared" si="38"/>
        <v>CPA</v>
      </c>
      <c r="U66" s="1" t="str">
        <f t="shared" si="39"/>
        <v>Central Park Athletics</v>
      </c>
    </row>
    <row r="67" spans="1:37" x14ac:dyDescent="0.2">
      <c r="A67" s="95" t="s">
        <v>25</v>
      </c>
      <c r="B67" s="1" t="s">
        <v>24</v>
      </c>
      <c r="E67" s="27"/>
      <c r="T67" s="95" t="str">
        <f t="shared" si="38"/>
        <v>CROW</v>
      </c>
      <c r="U67" s="1" t="str">
        <f t="shared" si="39"/>
        <v>Crowborough Runners</v>
      </c>
    </row>
    <row r="68" spans="1:37" x14ac:dyDescent="0.2">
      <c r="A68" s="95" t="s">
        <v>31</v>
      </c>
      <c r="B68" s="1" t="s">
        <v>723</v>
      </c>
      <c r="E68" s="27"/>
      <c r="T68" s="95" t="str">
        <f t="shared" si="38"/>
        <v>EAST/BDY</v>
      </c>
      <c r="U68" s="1" t="str">
        <f t="shared" si="39"/>
        <v>Eastbourne Rovers and Team Bodyworks</v>
      </c>
    </row>
    <row r="69" spans="1:37" x14ac:dyDescent="0.2">
      <c r="A69" s="95" t="s">
        <v>74</v>
      </c>
      <c r="B69" s="1" t="s">
        <v>73</v>
      </c>
      <c r="E69" s="27"/>
      <c r="T69" s="95" t="str">
        <f t="shared" si="38"/>
        <v>HAIL</v>
      </c>
      <c r="U69" s="1" t="str">
        <f t="shared" si="39"/>
        <v>Hailsham Harriers</v>
      </c>
    </row>
    <row r="70" spans="1:37" x14ac:dyDescent="0.2">
      <c r="A70" s="95" t="s">
        <v>20</v>
      </c>
      <c r="B70" s="1" t="s">
        <v>724</v>
      </c>
      <c r="E70" s="27"/>
      <c r="T70" s="95" t="str">
        <f t="shared" si="38"/>
        <v>HR/HAC</v>
      </c>
      <c r="U70" s="1" t="str">
        <f t="shared" si="39"/>
        <v>Hastings Runners and Hastings AC</v>
      </c>
    </row>
    <row r="71" spans="1:37" x14ac:dyDescent="0.2">
      <c r="A71" s="95" t="s">
        <v>51</v>
      </c>
      <c r="B71" s="1" t="s">
        <v>725</v>
      </c>
      <c r="E71" s="27"/>
      <c r="T71" s="95" t="str">
        <f t="shared" si="38"/>
        <v>HTH/UCK</v>
      </c>
      <c r="U71" s="1" t="str">
        <f t="shared" si="39"/>
        <v>Heathfield Road Runners and Uckfield Runners</v>
      </c>
    </row>
    <row r="72" spans="1:37" x14ac:dyDescent="0.2">
      <c r="A72" s="95" t="s">
        <v>193</v>
      </c>
      <c r="B72" s="1" t="s">
        <v>192</v>
      </c>
      <c r="E72" s="27"/>
      <c r="T72" s="95" t="str">
        <f t="shared" si="38"/>
        <v>HY AC</v>
      </c>
      <c r="U72" s="1" t="str">
        <f t="shared" si="39"/>
        <v>HY Athletic Club</v>
      </c>
    </row>
    <row r="73" spans="1:37" x14ac:dyDescent="0.2">
      <c r="A73" s="95" t="s">
        <v>35</v>
      </c>
      <c r="B73" s="1" t="s">
        <v>34</v>
      </c>
      <c r="E73" s="27"/>
      <c r="T73" s="95" t="str">
        <f t="shared" si="38"/>
        <v>LEW</v>
      </c>
      <c r="U73" s="1" t="str">
        <f t="shared" si="39"/>
        <v>Lewes AC</v>
      </c>
    </row>
    <row r="74" spans="1:37" x14ac:dyDescent="0.2">
      <c r="A74" s="95" t="s">
        <v>92</v>
      </c>
      <c r="B74" s="1" t="s">
        <v>91</v>
      </c>
      <c r="E74" s="27"/>
      <c r="T74" s="95" t="str">
        <f t="shared" si="38"/>
        <v>MEAD</v>
      </c>
      <c r="U74" s="1" t="str">
        <f t="shared" si="39"/>
        <v>Meads Runners</v>
      </c>
    </row>
    <row r="75" spans="1:37" x14ac:dyDescent="0.2">
      <c r="A75" s="95" t="s">
        <v>59</v>
      </c>
      <c r="B75" s="1" t="s">
        <v>726</v>
      </c>
      <c r="E75" s="27"/>
      <c r="T75" s="95" t="str">
        <f t="shared" si="38"/>
        <v>PST</v>
      </c>
      <c r="U75" s="1" t="str">
        <f t="shared" si="39"/>
        <v xml:space="preserve">Polegate Plodders, Seafront Shufflers and Tri Tempo </v>
      </c>
    </row>
    <row r="76" spans="1:37" x14ac:dyDescent="0.2">
      <c r="A76" s="95" t="s">
        <v>87</v>
      </c>
      <c r="B76" s="1" t="s">
        <v>86</v>
      </c>
      <c r="E76" s="27"/>
      <c r="T76" s="95" t="str">
        <f t="shared" si="38"/>
        <v>HEDGE</v>
      </c>
      <c r="U76" s="1" t="str">
        <f t="shared" si="39"/>
        <v>Portslade Hedgehoppers</v>
      </c>
    </row>
    <row r="77" spans="1:37" x14ac:dyDescent="0.2">
      <c r="A77" s="95" t="s">
        <v>167</v>
      </c>
      <c r="B77" s="1" t="s">
        <v>727</v>
      </c>
      <c r="E77" s="27"/>
      <c r="T77" s="95" t="str">
        <f t="shared" si="38"/>
        <v>RUNW</v>
      </c>
      <c r="U77" s="1" t="str">
        <f t="shared" si="39"/>
        <v>Run Wednesdays</v>
      </c>
    </row>
    <row r="78" spans="1:37" ht="3" customHeight="1" x14ac:dyDescent="0.2"/>
    <row r="79" spans="1:37" ht="26.25" x14ac:dyDescent="0.4">
      <c r="A79" s="15" t="s">
        <v>714</v>
      </c>
      <c r="B79" s="15"/>
      <c r="C79" s="15"/>
      <c r="D79" s="15"/>
      <c r="E79" s="15"/>
      <c r="F79" s="15"/>
      <c r="G79" s="15"/>
      <c r="H79" s="15"/>
      <c r="I79" s="15"/>
      <c r="J79" s="15"/>
      <c r="K79" s="86"/>
      <c r="L79" s="86"/>
      <c r="M79" s="87"/>
      <c r="N79" s="88"/>
      <c r="O79" s="88"/>
      <c r="R79" s="89" t="str">
        <f>"Race "&amp;ControlRaceNo&amp;" of "&amp;ControlNoOfRaces</f>
        <v>Race 1 of 6</v>
      </c>
      <c r="T79" s="15" t="s">
        <v>714</v>
      </c>
      <c r="U79" s="15"/>
      <c r="V79" s="15"/>
      <c r="W79" s="15"/>
      <c r="X79" s="15"/>
      <c r="Y79" s="15"/>
      <c r="Z79" s="15"/>
      <c r="AA79" s="15"/>
      <c r="AB79" s="15"/>
      <c r="AC79" s="15"/>
      <c r="AD79" s="86"/>
      <c r="AE79" s="18"/>
      <c r="AF79" s="18"/>
      <c r="AG79" s="88"/>
      <c r="AH79" s="88"/>
      <c r="AI79" s="88"/>
      <c r="AJ79" s="88"/>
      <c r="AK79" s="89" t="str">
        <f>"Race "&amp;ControlRaceNo&amp;" of "&amp;ControlNoOfRaces</f>
        <v>Race 1 of 6</v>
      </c>
    </row>
    <row r="80" spans="1:37" x14ac:dyDescent="0.2">
      <c r="A80" s="95" t="s">
        <v>578</v>
      </c>
    </row>
    <row r="81" spans="1:37" x14ac:dyDescent="0.2">
      <c r="A81" s="26" t="str">
        <f>A17</f>
        <v>ALL CLUBS: 17 TEAMS (note awards are based on table excluding non East Sussex Clubs)</v>
      </c>
      <c r="T81" s="26" t="str">
        <f>T17</f>
        <v>EAST SUSSEX CLUBS: 15 TEAMS (Only East Sussex Teams qualify for awards: awards are awarded as per this table)</v>
      </c>
    </row>
    <row r="82" spans="1:37" x14ac:dyDescent="0.2">
      <c r="A82" s="26"/>
      <c r="T82" s="26"/>
    </row>
    <row r="83" spans="1:37" x14ac:dyDescent="0.2">
      <c r="A83" s="26"/>
      <c r="B83" s="54" t="str">
        <f>B$3</f>
        <v>A80</v>
      </c>
      <c r="C83" s="54" t="str">
        <f t="shared" ref="C83:R83" si="40">C$3</f>
        <v>BEX</v>
      </c>
      <c r="D83" s="54" t="str">
        <f t="shared" si="40"/>
        <v>FRONTR</v>
      </c>
      <c r="E83" s="54" t="str">
        <f t="shared" si="40"/>
        <v>CPA</v>
      </c>
      <c r="F83" s="54" t="str">
        <f t="shared" si="40"/>
        <v>CROW</v>
      </c>
      <c r="G83" s="54" t="str">
        <f t="shared" si="40"/>
        <v>EAST/BDY</v>
      </c>
      <c r="H83" s="54" t="str">
        <f t="shared" si="40"/>
        <v>HAIL</v>
      </c>
      <c r="I83" s="54" t="str">
        <f t="shared" si="40"/>
        <v>HR/HAC</v>
      </c>
      <c r="J83" s="54" t="str">
        <f t="shared" si="40"/>
        <v>HTH/UCK</v>
      </c>
      <c r="K83" s="54" t="str">
        <f t="shared" si="40"/>
        <v>HY AC</v>
      </c>
      <c r="L83" s="54" t="str">
        <f t="shared" si="40"/>
        <v>LEW</v>
      </c>
      <c r="M83" s="54" t="str">
        <f t="shared" si="40"/>
        <v>MEAD</v>
      </c>
      <c r="N83" s="54" t="str">
        <f t="shared" si="40"/>
        <v>PST</v>
      </c>
      <c r="O83" s="54" t="str">
        <f t="shared" si="40"/>
        <v>HEDGE</v>
      </c>
      <c r="P83" s="54" t="str">
        <f t="shared" si="40"/>
        <v>RUNW</v>
      </c>
      <c r="Q83" s="54" t="str">
        <f t="shared" si="40"/>
        <v>SEA/PEACE</v>
      </c>
      <c r="R83" s="54" t="str">
        <f t="shared" si="40"/>
        <v>WAD</v>
      </c>
      <c r="T83" s="26"/>
      <c r="U83" s="54" t="str">
        <f>U$3</f>
        <v>A80</v>
      </c>
      <c r="V83" s="54" t="str">
        <f t="shared" ref="V83:AK83" si="41">V$3</f>
        <v>BEX</v>
      </c>
      <c r="W83" s="54" t="str">
        <f t="shared" si="41"/>
        <v>FRONTR</v>
      </c>
      <c r="X83" s="54" t="str">
        <f t="shared" si="41"/>
        <v>CPA</v>
      </c>
      <c r="Y83" s="54" t="str">
        <f t="shared" si="41"/>
        <v>CROW</v>
      </c>
      <c r="Z83" s="54" t="str">
        <f t="shared" si="41"/>
        <v>EAST/BDY</v>
      </c>
      <c r="AA83" s="54" t="str">
        <f t="shared" si="41"/>
        <v>HAIL</v>
      </c>
      <c r="AB83" s="54" t="str">
        <f t="shared" si="41"/>
        <v>HR/HAC</v>
      </c>
      <c r="AC83" s="54" t="str">
        <f t="shared" si="41"/>
        <v>HTH/UCK</v>
      </c>
      <c r="AD83" s="54" t="str">
        <f t="shared" si="41"/>
        <v>HY AC</v>
      </c>
      <c r="AE83" s="54" t="str">
        <f t="shared" si="41"/>
        <v>LEW</v>
      </c>
      <c r="AF83" s="54" t="str">
        <f t="shared" si="41"/>
        <v>MEAD</v>
      </c>
      <c r="AG83" s="54" t="str">
        <f t="shared" si="41"/>
        <v>PST</v>
      </c>
      <c r="AH83" s="54" t="str">
        <f t="shared" si="41"/>
        <v>HEDGE</v>
      </c>
      <c r="AI83" s="54" t="str">
        <f t="shared" si="41"/>
        <v>RUNW</v>
      </c>
      <c r="AJ83" s="54" t="str">
        <f t="shared" si="41"/>
        <v>SEA/PEACE</v>
      </c>
      <c r="AK83" s="54" t="str">
        <f t="shared" si="41"/>
        <v>WAD</v>
      </c>
    </row>
    <row r="84" spans="1:37" x14ac:dyDescent="0.2">
      <c r="A84" s="70">
        <v>1</v>
      </c>
      <c r="B84" s="25">
        <f>B$42</f>
        <v>9</v>
      </c>
      <c r="C84" s="25">
        <f t="shared" ref="C84:R84" si="42">C$42</f>
        <v>14</v>
      </c>
      <c r="D84" s="25">
        <f t="shared" si="42"/>
        <v>10</v>
      </c>
      <c r="E84" s="25">
        <f t="shared" si="42"/>
        <v>17</v>
      </c>
      <c r="F84" s="25">
        <f t="shared" si="42"/>
        <v>1</v>
      </c>
      <c r="G84" s="25">
        <f t="shared" si="42"/>
        <v>3</v>
      </c>
      <c r="H84" s="25">
        <f t="shared" si="42"/>
        <v>5</v>
      </c>
      <c r="I84" s="25">
        <f t="shared" si="42"/>
        <v>2</v>
      </c>
      <c r="J84" s="25">
        <f t="shared" si="42"/>
        <v>8</v>
      </c>
      <c r="K84" s="25">
        <f t="shared" si="42"/>
        <v>16</v>
      </c>
      <c r="L84" s="25">
        <f t="shared" si="42"/>
        <v>4</v>
      </c>
      <c r="M84" s="25">
        <f t="shared" si="42"/>
        <v>11</v>
      </c>
      <c r="N84" s="25">
        <f t="shared" si="42"/>
        <v>12</v>
      </c>
      <c r="O84" s="25">
        <f t="shared" si="42"/>
        <v>7</v>
      </c>
      <c r="P84" s="25">
        <f t="shared" si="42"/>
        <v>13</v>
      </c>
      <c r="Q84" s="25">
        <f t="shared" si="42"/>
        <v>6</v>
      </c>
      <c r="R84" s="25">
        <f t="shared" si="42"/>
        <v>15</v>
      </c>
      <c r="T84" s="70">
        <f>A84</f>
        <v>1</v>
      </c>
      <c r="U84" s="71">
        <f t="shared" ref="U84:AK84" si="43">U$42</f>
        <v>9</v>
      </c>
      <c r="V84" s="71">
        <f t="shared" si="43"/>
        <v>14</v>
      </c>
      <c r="W84" s="71">
        <f t="shared" si="43"/>
        <v>10</v>
      </c>
      <c r="X84" s="71" t="str">
        <f t="shared" si="43"/>
        <v xml:space="preserve">- </v>
      </c>
      <c r="Y84" s="71">
        <f t="shared" si="43"/>
        <v>2</v>
      </c>
      <c r="Z84" s="71">
        <f t="shared" si="43"/>
        <v>4</v>
      </c>
      <c r="AA84" s="71">
        <f t="shared" si="43"/>
        <v>6</v>
      </c>
      <c r="AB84" s="71">
        <f t="shared" si="43"/>
        <v>3</v>
      </c>
      <c r="AC84" s="71">
        <f t="shared" si="43"/>
        <v>8</v>
      </c>
      <c r="AD84" s="71">
        <f t="shared" si="43"/>
        <v>16</v>
      </c>
      <c r="AE84" s="71">
        <f t="shared" si="43"/>
        <v>5</v>
      </c>
      <c r="AF84" s="71">
        <f t="shared" si="43"/>
        <v>11</v>
      </c>
      <c r="AG84" s="71">
        <f t="shared" si="43"/>
        <v>12</v>
      </c>
      <c r="AH84" s="71">
        <f t="shared" si="43"/>
        <v>7</v>
      </c>
      <c r="AI84" s="71">
        <f t="shared" si="43"/>
        <v>13</v>
      </c>
      <c r="AJ84" s="71">
        <f t="shared" si="43"/>
        <v>1</v>
      </c>
      <c r="AK84" s="71">
        <f t="shared" si="43"/>
        <v>15</v>
      </c>
    </row>
    <row r="85" spans="1:37" x14ac:dyDescent="0.2">
      <c r="A85" s="70">
        <v>2</v>
      </c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T85" s="70">
        <v>2</v>
      </c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</row>
    <row r="86" spans="1:37" x14ac:dyDescent="0.2">
      <c r="A86" s="70">
        <v>3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T86" s="70">
        <v>3</v>
      </c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</row>
    <row r="87" spans="1:37" x14ac:dyDescent="0.2">
      <c r="A87" s="70">
        <v>4</v>
      </c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T87" s="70">
        <v>4</v>
      </c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</row>
    <row r="88" spans="1:37" x14ac:dyDescent="0.2">
      <c r="A88" s="70">
        <v>5</v>
      </c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T88" s="70">
        <v>5</v>
      </c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</row>
    <row r="89" spans="1:37" x14ac:dyDescent="0.2">
      <c r="A89" s="70">
        <v>6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T89" s="70">
        <f>A89</f>
        <v>6</v>
      </c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</row>
    <row r="90" spans="1:37" ht="3" customHeight="1" x14ac:dyDescent="0.2">
      <c r="A90" s="70"/>
      <c r="T90" s="70"/>
    </row>
    <row r="91" spans="1:37" x14ac:dyDescent="0.2">
      <c r="A91" s="1" t="s">
        <v>579</v>
      </c>
      <c r="B91" s="97">
        <f t="shared" ref="B91:R91" si="44">SUM(B84:B90)</f>
        <v>9</v>
      </c>
      <c r="C91" s="97">
        <f t="shared" si="44"/>
        <v>14</v>
      </c>
      <c r="D91" s="97">
        <f>SUM(D84:D90)</f>
        <v>10</v>
      </c>
      <c r="E91" s="97">
        <f t="shared" si="44"/>
        <v>17</v>
      </c>
      <c r="F91" s="97">
        <f t="shared" si="44"/>
        <v>1</v>
      </c>
      <c r="G91" s="97">
        <f t="shared" si="44"/>
        <v>3</v>
      </c>
      <c r="H91" s="97">
        <f t="shared" si="44"/>
        <v>5</v>
      </c>
      <c r="I91" s="97">
        <f t="shared" si="44"/>
        <v>2</v>
      </c>
      <c r="J91" s="97">
        <f t="shared" si="44"/>
        <v>8</v>
      </c>
      <c r="K91" s="97">
        <f t="shared" si="44"/>
        <v>16</v>
      </c>
      <c r="L91" s="97">
        <f t="shared" si="44"/>
        <v>4</v>
      </c>
      <c r="M91" s="97">
        <f t="shared" si="44"/>
        <v>11</v>
      </c>
      <c r="N91" s="97">
        <f t="shared" si="44"/>
        <v>12</v>
      </c>
      <c r="O91" s="97">
        <f t="shared" si="44"/>
        <v>7</v>
      </c>
      <c r="P91" s="97">
        <f t="shared" si="44"/>
        <v>13</v>
      </c>
      <c r="Q91" s="97">
        <f t="shared" si="44"/>
        <v>6</v>
      </c>
      <c r="R91" s="97">
        <f t="shared" si="44"/>
        <v>15</v>
      </c>
      <c r="T91" s="1" t="s">
        <v>579</v>
      </c>
      <c r="U91" s="97">
        <f t="shared" ref="U91:AK91" si="45">SUM(U84:U90)</f>
        <v>9</v>
      </c>
      <c r="V91" s="97">
        <f t="shared" si="45"/>
        <v>14</v>
      </c>
      <c r="W91" s="97">
        <f>SUM(W84:W90)</f>
        <v>10</v>
      </c>
      <c r="X91" s="97">
        <f t="shared" si="45"/>
        <v>0</v>
      </c>
      <c r="Y91" s="97">
        <f t="shared" si="45"/>
        <v>2</v>
      </c>
      <c r="Z91" s="97">
        <f t="shared" si="45"/>
        <v>4</v>
      </c>
      <c r="AA91" s="97">
        <f t="shared" si="45"/>
        <v>6</v>
      </c>
      <c r="AB91" s="97">
        <f t="shared" si="45"/>
        <v>3</v>
      </c>
      <c r="AC91" s="97">
        <f t="shared" si="45"/>
        <v>8</v>
      </c>
      <c r="AD91" s="97">
        <f t="shared" si="45"/>
        <v>16</v>
      </c>
      <c r="AE91" s="97">
        <f t="shared" si="45"/>
        <v>5</v>
      </c>
      <c r="AF91" s="97">
        <f t="shared" si="45"/>
        <v>11</v>
      </c>
      <c r="AG91" s="97">
        <f t="shared" si="45"/>
        <v>12</v>
      </c>
      <c r="AH91" s="97">
        <f t="shared" si="45"/>
        <v>7</v>
      </c>
      <c r="AI91" s="97">
        <f t="shared" si="45"/>
        <v>13</v>
      </c>
      <c r="AJ91" s="97">
        <f t="shared" si="45"/>
        <v>1</v>
      </c>
      <c r="AK91" s="97">
        <f t="shared" si="45"/>
        <v>15</v>
      </c>
    </row>
    <row r="92" spans="1:37" ht="13.5" thickBot="1" x14ac:dyDescent="0.25">
      <c r="A92" s="1" t="s">
        <v>580</v>
      </c>
      <c r="B92" s="25">
        <f t="shared" ref="B92:R92" ca="1" si="46">B56</f>
        <v>9</v>
      </c>
      <c r="C92" s="25">
        <f t="shared" ca="1" si="46"/>
        <v>14</v>
      </c>
      <c r="D92" s="25">
        <f t="shared" ca="1" si="46"/>
        <v>10</v>
      </c>
      <c r="E92" s="25">
        <f t="shared" ca="1" si="46"/>
        <v>17</v>
      </c>
      <c r="F92" s="25">
        <f t="shared" ca="1" si="46"/>
        <v>1</v>
      </c>
      <c r="G92" s="25">
        <f t="shared" ca="1" si="46"/>
        <v>3</v>
      </c>
      <c r="H92" s="25">
        <f t="shared" ca="1" si="46"/>
        <v>5</v>
      </c>
      <c r="I92" s="25">
        <f t="shared" ca="1" si="46"/>
        <v>2</v>
      </c>
      <c r="J92" s="25">
        <f t="shared" ca="1" si="46"/>
        <v>8</v>
      </c>
      <c r="K92" s="25">
        <f t="shared" ca="1" si="46"/>
        <v>16</v>
      </c>
      <c r="L92" s="25">
        <f t="shared" ca="1" si="46"/>
        <v>4</v>
      </c>
      <c r="M92" s="25">
        <f t="shared" ca="1" si="46"/>
        <v>11</v>
      </c>
      <c r="N92" s="25">
        <f t="shared" ca="1" si="46"/>
        <v>12</v>
      </c>
      <c r="O92" s="25">
        <f t="shared" ca="1" si="46"/>
        <v>7</v>
      </c>
      <c r="P92" s="25">
        <f t="shared" ca="1" si="46"/>
        <v>13</v>
      </c>
      <c r="Q92" s="25">
        <f t="shared" ca="1" si="46"/>
        <v>6</v>
      </c>
      <c r="R92" s="25">
        <f t="shared" ca="1" si="46"/>
        <v>15</v>
      </c>
      <c r="T92" s="1" t="s">
        <v>580</v>
      </c>
      <c r="U92" s="71">
        <f t="shared" ref="U92:AK92" ca="1" si="47">U56</f>
        <v>9</v>
      </c>
      <c r="V92" s="71">
        <f t="shared" ca="1" si="47"/>
        <v>14</v>
      </c>
      <c r="W92" s="71">
        <f t="shared" ca="1" si="47"/>
        <v>10</v>
      </c>
      <c r="X92" s="71" t="str">
        <f t="shared" si="47"/>
        <v xml:space="preserve">- </v>
      </c>
      <c r="Y92" s="71">
        <f t="shared" ca="1" si="47"/>
        <v>2</v>
      </c>
      <c r="Z92" s="71">
        <f t="shared" ca="1" si="47"/>
        <v>4</v>
      </c>
      <c r="AA92" s="71">
        <f t="shared" ca="1" si="47"/>
        <v>6</v>
      </c>
      <c r="AB92" s="71">
        <f t="shared" ca="1" si="47"/>
        <v>3</v>
      </c>
      <c r="AC92" s="71">
        <f t="shared" ca="1" si="47"/>
        <v>8</v>
      </c>
      <c r="AD92" s="71">
        <f t="shared" ca="1" si="47"/>
        <v>16</v>
      </c>
      <c r="AE92" s="71">
        <f t="shared" ca="1" si="47"/>
        <v>5</v>
      </c>
      <c r="AF92" s="71">
        <f t="shared" ca="1" si="47"/>
        <v>11</v>
      </c>
      <c r="AG92" s="71">
        <f t="shared" ca="1" si="47"/>
        <v>12</v>
      </c>
      <c r="AH92" s="71">
        <f t="shared" ca="1" si="47"/>
        <v>7</v>
      </c>
      <c r="AI92" s="71">
        <f t="shared" ca="1" si="47"/>
        <v>13</v>
      </c>
      <c r="AJ92" s="71">
        <f t="shared" ca="1" si="47"/>
        <v>1</v>
      </c>
      <c r="AK92" s="71">
        <f t="shared" ca="1" si="47"/>
        <v>15</v>
      </c>
    </row>
    <row r="93" spans="1:37" x14ac:dyDescent="0.2">
      <c r="A93" s="98" t="s">
        <v>5</v>
      </c>
      <c r="B93" s="25">
        <f ca="1">B91-B92</f>
        <v>0</v>
      </c>
      <c r="C93" s="25">
        <f t="shared" ref="C93:R93" ca="1" si="48">C91-C92</f>
        <v>0</v>
      </c>
      <c r="D93" s="25">
        <f ca="1">D91-D92</f>
        <v>0</v>
      </c>
      <c r="E93" s="25">
        <f t="shared" ca="1" si="48"/>
        <v>0</v>
      </c>
      <c r="F93" s="25">
        <f t="shared" ca="1" si="48"/>
        <v>0</v>
      </c>
      <c r="G93" s="25">
        <f t="shared" ca="1" si="48"/>
        <v>0</v>
      </c>
      <c r="H93" s="25">
        <f t="shared" ca="1" si="48"/>
        <v>0</v>
      </c>
      <c r="I93" s="25">
        <f t="shared" ca="1" si="48"/>
        <v>0</v>
      </c>
      <c r="J93" s="25">
        <f t="shared" ca="1" si="48"/>
        <v>0</v>
      </c>
      <c r="K93" s="25">
        <f t="shared" ca="1" si="48"/>
        <v>0</v>
      </c>
      <c r="L93" s="25">
        <f t="shared" ca="1" si="48"/>
        <v>0</v>
      </c>
      <c r="M93" s="25">
        <f t="shared" ca="1" si="48"/>
        <v>0</v>
      </c>
      <c r="N93" s="25">
        <f t="shared" ca="1" si="48"/>
        <v>0</v>
      </c>
      <c r="O93" s="25">
        <f t="shared" ca="1" si="48"/>
        <v>0</v>
      </c>
      <c r="P93" s="25">
        <f t="shared" ca="1" si="48"/>
        <v>0</v>
      </c>
      <c r="Q93" s="25">
        <f t="shared" ca="1" si="48"/>
        <v>0</v>
      </c>
      <c r="R93" s="25">
        <f t="shared" ca="1" si="48"/>
        <v>0</v>
      </c>
      <c r="T93" s="1" t="s">
        <v>5</v>
      </c>
      <c r="U93" s="25">
        <f ca="1">IF(U$4="N",0,U91-U92)</f>
        <v>0</v>
      </c>
      <c r="V93" s="25">
        <f t="shared" ref="V93:AK93" ca="1" si="49">IF(V$4="N",0,V91-V92)</f>
        <v>0</v>
      </c>
      <c r="W93" s="25">
        <f ca="1">IF(W$4="N",0,W91-W92)</f>
        <v>0</v>
      </c>
      <c r="X93" s="25">
        <f t="shared" si="49"/>
        <v>0</v>
      </c>
      <c r="Y93" s="25">
        <f t="shared" ca="1" si="49"/>
        <v>0</v>
      </c>
      <c r="Z93" s="25">
        <f t="shared" ca="1" si="49"/>
        <v>0</v>
      </c>
      <c r="AA93" s="25">
        <f t="shared" ca="1" si="49"/>
        <v>0</v>
      </c>
      <c r="AB93" s="25">
        <f t="shared" ca="1" si="49"/>
        <v>0</v>
      </c>
      <c r="AC93" s="25">
        <f t="shared" ca="1" si="49"/>
        <v>0</v>
      </c>
      <c r="AD93" s="25">
        <f t="shared" ca="1" si="49"/>
        <v>0</v>
      </c>
      <c r="AE93" s="25">
        <f t="shared" ca="1" si="49"/>
        <v>0</v>
      </c>
      <c r="AF93" s="25">
        <f t="shared" ca="1" si="49"/>
        <v>0</v>
      </c>
      <c r="AG93" s="25">
        <f t="shared" ca="1" si="49"/>
        <v>0</v>
      </c>
      <c r="AH93" s="25">
        <f t="shared" ca="1" si="49"/>
        <v>0</v>
      </c>
      <c r="AI93" s="25">
        <f t="shared" ca="1" si="49"/>
        <v>0</v>
      </c>
      <c r="AJ93" s="25">
        <f t="shared" ca="1" si="49"/>
        <v>0</v>
      </c>
      <c r="AK93" s="25">
        <f t="shared" ca="1" si="49"/>
        <v>0</v>
      </c>
    </row>
    <row r="94" spans="1:37" ht="13.5" thickBot="1" x14ac:dyDescent="0.25">
      <c r="A94" s="99">
        <f ca="1">SUM(A93:AL93)</f>
        <v>0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</row>
    <row r="95" spans="1:37" x14ac:dyDescent="0.2">
      <c r="A95" s="1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</row>
    <row r="96" spans="1:37" x14ac:dyDescent="0.2">
      <c r="A96" s="26" t="s">
        <v>581</v>
      </c>
      <c r="T96" s="26" t="s">
        <v>581</v>
      </c>
    </row>
    <row r="97" spans="1:37" x14ac:dyDescent="0.2">
      <c r="E97" s="1" t="s">
        <v>582</v>
      </c>
      <c r="X97" s="1" t="s">
        <v>582</v>
      </c>
    </row>
    <row r="98" spans="1:37" x14ac:dyDescent="0.2">
      <c r="A98" s="70">
        <v>1</v>
      </c>
      <c r="B98" s="100">
        <v>46306</v>
      </c>
      <c r="C98" s="101" t="s">
        <v>598</v>
      </c>
      <c r="D98" s="101" t="s">
        <v>598</v>
      </c>
      <c r="E98" s="1" t="s">
        <v>583</v>
      </c>
      <c r="T98" s="70">
        <v>1</v>
      </c>
      <c r="U98" s="100">
        <v>46306</v>
      </c>
      <c r="V98" s="101" t="s">
        <v>598</v>
      </c>
      <c r="W98" s="101" t="s">
        <v>598</v>
      </c>
      <c r="X98" s="25" t="str">
        <f t="shared" ref="X98:X103" si="50">E98</f>
        <v>V4</v>
      </c>
    </row>
    <row r="99" spans="1:37" x14ac:dyDescent="0.2">
      <c r="A99" s="70">
        <v>2</v>
      </c>
      <c r="B99" s="100">
        <v>46348</v>
      </c>
      <c r="C99" s="101" t="s">
        <v>600</v>
      </c>
      <c r="D99" s="101" t="s">
        <v>600</v>
      </c>
      <c r="E99" s="1" t="s">
        <v>584</v>
      </c>
      <c r="T99" s="70">
        <v>2</v>
      </c>
      <c r="U99" s="100">
        <v>46348</v>
      </c>
      <c r="V99" s="101" t="s">
        <v>600</v>
      </c>
      <c r="W99" s="101" t="s">
        <v>600</v>
      </c>
      <c r="X99" s="25" t="str">
        <f t="shared" si="50"/>
        <v>V2</v>
      </c>
    </row>
    <row r="100" spans="1:37" x14ac:dyDescent="0.2">
      <c r="A100" s="70">
        <v>3</v>
      </c>
      <c r="B100" s="100">
        <v>46369</v>
      </c>
      <c r="C100" s="101" t="s">
        <v>715</v>
      </c>
      <c r="D100" s="101" t="s">
        <v>715</v>
      </c>
      <c r="E100" s="1" t="s">
        <v>585</v>
      </c>
      <c r="T100" s="70">
        <v>3</v>
      </c>
      <c r="U100" s="100">
        <v>46369</v>
      </c>
      <c r="V100" s="101" t="s">
        <v>715</v>
      </c>
      <c r="W100" s="101" t="s">
        <v>715</v>
      </c>
      <c r="X100" s="25" t="str">
        <f t="shared" si="50"/>
        <v>V3</v>
      </c>
    </row>
    <row r="101" spans="1:37" x14ac:dyDescent="0.2">
      <c r="A101" s="70">
        <v>4</v>
      </c>
      <c r="B101" s="100">
        <v>46418</v>
      </c>
      <c r="C101" s="101" t="s">
        <v>601</v>
      </c>
      <c r="D101" s="101" t="s">
        <v>601</v>
      </c>
      <c r="E101" s="1" t="s">
        <v>584</v>
      </c>
      <c r="T101" s="70">
        <v>4</v>
      </c>
      <c r="U101" s="100">
        <v>46418</v>
      </c>
      <c r="V101" s="101" t="s">
        <v>601</v>
      </c>
      <c r="W101" s="101" t="s">
        <v>601</v>
      </c>
      <c r="X101" s="25" t="str">
        <f t="shared" si="50"/>
        <v>V2</v>
      </c>
    </row>
    <row r="102" spans="1:37" x14ac:dyDescent="0.2">
      <c r="A102" s="70">
        <v>5</v>
      </c>
      <c r="B102" s="100">
        <v>46439</v>
      </c>
      <c r="C102" s="101" t="s">
        <v>716</v>
      </c>
      <c r="D102" s="101" t="s">
        <v>716</v>
      </c>
      <c r="T102" s="70">
        <v>5</v>
      </c>
      <c r="U102" s="100">
        <v>46439</v>
      </c>
      <c r="V102" s="101" t="s">
        <v>716</v>
      </c>
      <c r="W102" s="101" t="s">
        <v>716</v>
      </c>
      <c r="X102" s="25">
        <f t="shared" si="50"/>
        <v>0</v>
      </c>
    </row>
    <row r="103" spans="1:37" x14ac:dyDescent="0.2">
      <c r="A103" s="70">
        <v>6</v>
      </c>
      <c r="B103" s="100">
        <v>46460</v>
      </c>
      <c r="C103" s="101" t="s">
        <v>602</v>
      </c>
      <c r="D103" s="101" t="s">
        <v>602</v>
      </c>
      <c r="T103" s="70">
        <v>6</v>
      </c>
      <c r="U103" s="100">
        <v>46460</v>
      </c>
      <c r="V103" s="101" t="s">
        <v>602</v>
      </c>
      <c r="W103" s="101" t="s">
        <v>602</v>
      </c>
      <c r="X103" s="25">
        <f t="shared" si="50"/>
        <v>0</v>
      </c>
    </row>
    <row r="106" spans="1:37" x14ac:dyDescent="0.2">
      <c r="A106" s="95" t="s">
        <v>586</v>
      </c>
    </row>
    <row r="107" spans="1:37" ht="26.25" x14ac:dyDescent="0.4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86"/>
      <c r="L107" s="86"/>
      <c r="M107" s="87"/>
      <c r="N107" s="88"/>
      <c r="O107" s="88"/>
      <c r="R107" s="8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86"/>
      <c r="AE107" s="18"/>
      <c r="AF107" s="18"/>
      <c r="AG107" s="88"/>
      <c r="AH107" s="88"/>
      <c r="AI107" s="88"/>
      <c r="AJ107" s="88"/>
      <c r="AK107" s="89" t="s">
        <v>587</v>
      </c>
    </row>
    <row r="108" spans="1:37" x14ac:dyDescent="0.2">
      <c r="A108" s="26" t="s">
        <v>588</v>
      </c>
      <c r="T108" s="26" t="s">
        <v>589</v>
      </c>
    </row>
    <row r="109" spans="1:37" x14ac:dyDescent="0.2">
      <c r="A109" s="54" t="s">
        <v>570</v>
      </c>
      <c r="B109" s="54" t="s">
        <v>38</v>
      </c>
      <c r="C109" s="54" t="s">
        <v>158</v>
      </c>
      <c r="D109" s="54" t="s">
        <v>54</v>
      </c>
      <c r="E109" s="54" t="s">
        <v>590</v>
      </c>
      <c r="F109" s="54" t="s">
        <v>25</v>
      </c>
      <c r="G109" s="54" t="s">
        <v>31</v>
      </c>
      <c r="H109" s="54" t="s">
        <v>74</v>
      </c>
      <c r="I109" s="54" t="s">
        <v>20</v>
      </c>
      <c r="J109" s="54" t="s">
        <v>51</v>
      </c>
      <c r="K109" s="54" t="s">
        <v>193</v>
      </c>
      <c r="L109" s="54" t="s">
        <v>35</v>
      </c>
      <c r="M109" s="54" t="s">
        <v>92</v>
      </c>
      <c r="N109" s="54" t="s">
        <v>591</v>
      </c>
      <c r="O109" s="54" t="s">
        <v>87</v>
      </c>
      <c r="P109" s="54" t="s">
        <v>167</v>
      </c>
      <c r="Q109" s="54"/>
      <c r="R109" s="54" t="s">
        <v>44</v>
      </c>
      <c r="T109" s="54" t="s">
        <v>570</v>
      </c>
      <c r="U109" s="54" t="s">
        <v>38</v>
      </c>
      <c r="V109" s="54" t="s">
        <v>158</v>
      </c>
      <c r="W109" s="54" t="s">
        <v>54</v>
      </c>
      <c r="X109" s="54" t="s">
        <v>590</v>
      </c>
      <c r="Y109" s="54" t="s">
        <v>25</v>
      </c>
      <c r="Z109" s="54" t="s">
        <v>31</v>
      </c>
      <c r="AA109" s="54" t="s">
        <v>74</v>
      </c>
      <c r="AB109" s="54" t="s">
        <v>20</v>
      </c>
      <c r="AC109" s="54" t="s">
        <v>51</v>
      </c>
      <c r="AD109" s="54" t="s">
        <v>193</v>
      </c>
      <c r="AE109" s="54" t="s">
        <v>35</v>
      </c>
      <c r="AF109" s="54" t="s">
        <v>92</v>
      </c>
      <c r="AG109" s="54" t="s">
        <v>591</v>
      </c>
      <c r="AH109" s="54" t="s">
        <v>87</v>
      </c>
      <c r="AI109" s="54" t="s">
        <v>167</v>
      </c>
      <c r="AJ109" s="54"/>
      <c r="AK109" s="54" t="s">
        <v>44</v>
      </c>
    </row>
    <row r="110" spans="1:37" x14ac:dyDescent="0.2">
      <c r="A110" s="54" t="s">
        <v>517</v>
      </c>
      <c r="B110" s="35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T110" s="54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</row>
    <row r="111" spans="1:37" x14ac:dyDescent="0.2">
      <c r="A111" s="54" t="s">
        <v>518</v>
      </c>
      <c r="B111" s="35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T111" s="54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</row>
    <row r="112" spans="1:37" x14ac:dyDescent="0.2">
      <c r="A112" s="54" t="s">
        <v>519</v>
      </c>
      <c r="B112" s="35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T112" s="54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</row>
    <row r="113" spans="1:37" x14ac:dyDescent="0.2">
      <c r="A113" s="54" t="s">
        <v>571</v>
      </c>
      <c r="B113" s="35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T113" s="54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</row>
    <row r="114" spans="1:37" x14ac:dyDescent="0.2">
      <c r="A114" s="54" t="s">
        <v>22</v>
      </c>
      <c r="B114" s="35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T114" s="54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</row>
    <row r="115" spans="1:37" x14ac:dyDescent="0.2">
      <c r="A115" s="54" t="s">
        <v>46</v>
      </c>
      <c r="B115" s="35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T115" s="54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</row>
    <row r="116" spans="1:37" x14ac:dyDescent="0.2">
      <c r="A116" s="54" t="s">
        <v>89</v>
      </c>
      <c r="B116" s="35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T116" s="54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</row>
    <row r="117" spans="1:37" x14ac:dyDescent="0.2">
      <c r="A117" s="54" t="s">
        <v>71</v>
      </c>
      <c r="B117" s="35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T117" s="54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</row>
    <row r="118" spans="1:37" x14ac:dyDescent="0.2">
      <c r="A118" s="54" t="s">
        <v>113</v>
      </c>
      <c r="B118" s="35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T118" s="54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</row>
    <row r="119" spans="1:37" x14ac:dyDescent="0.2">
      <c r="A119" s="54" t="s">
        <v>153</v>
      </c>
      <c r="B119" s="35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T119" s="54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</row>
    <row r="120" spans="1:37" x14ac:dyDescent="0.2">
      <c r="A120" s="54" t="s">
        <v>96</v>
      </c>
      <c r="B120" s="35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T120" s="54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</row>
    <row r="121" spans="1:37" x14ac:dyDescent="0.2">
      <c r="A121" s="54" t="s">
        <v>182</v>
      </c>
      <c r="B121" s="35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T121" s="54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</row>
    <row r="122" spans="1:37" x14ac:dyDescent="0.2">
      <c r="A122" s="54" t="s">
        <v>544</v>
      </c>
      <c r="B122" s="35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T122" s="54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</row>
    <row r="123" spans="1:37" x14ac:dyDescent="0.2">
      <c r="A123" s="54" t="s">
        <v>545</v>
      </c>
      <c r="B123" s="35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T123" s="54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</row>
    <row r="124" spans="1:37" x14ac:dyDescent="0.2">
      <c r="A124" s="54" t="s">
        <v>84</v>
      </c>
      <c r="B124" s="35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T124" s="54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</row>
    <row r="125" spans="1:37" x14ac:dyDescent="0.2">
      <c r="A125" s="54" t="s">
        <v>164</v>
      </c>
      <c r="B125" s="35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T125" s="54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</row>
    <row r="126" spans="1:37" x14ac:dyDescent="0.2">
      <c r="A126" s="54" t="s">
        <v>143</v>
      </c>
      <c r="B126" s="35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T126" s="54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</row>
    <row r="127" spans="1:37" x14ac:dyDescent="0.2">
      <c r="A127" s="54" t="s">
        <v>234</v>
      </c>
      <c r="B127" s="35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T127" s="54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</row>
    <row r="128" spans="1:37" x14ac:dyDescent="0.2">
      <c r="A128" s="54" t="s">
        <v>172</v>
      </c>
      <c r="B128" s="35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T128" s="54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</row>
    <row r="129" spans="1:37" x14ac:dyDescent="0.2">
      <c r="A129" s="54" t="s">
        <v>335</v>
      </c>
      <c r="B129" s="35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T129" s="54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</row>
    <row r="130" spans="1:37" x14ac:dyDescent="0.2">
      <c r="A130" s="54"/>
      <c r="B130" s="90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T130" s="54"/>
      <c r="U130" s="54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</row>
    <row r="131" spans="1:37" x14ac:dyDescent="0.2">
      <c r="A131" s="54" t="s">
        <v>497</v>
      </c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T131" s="54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</row>
    <row r="132" spans="1:37" x14ac:dyDescent="0.2">
      <c r="A132" s="54"/>
      <c r="B132" s="90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T132" s="54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  <c r="AI132" s="90"/>
      <c r="AJ132" s="90"/>
      <c r="AK132" s="90"/>
    </row>
    <row r="133" spans="1:37" x14ac:dyDescent="0.2">
      <c r="A133" s="54" t="s">
        <v>487</v>
      </c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T133" s="54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</row>
    <row r="134" spans="1:37" x14ac:dyDescent="0.2">
      <c r="A134" s="54"/>
      <c r="B134" s="90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T134" s="54"/>
      <c r="U134" s="90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</row>
    <row r="135" spans="1:37" x14ac:dyDescent="0.2">
      <c r="A135" s="54" t="s">
        <v>76</v>
      </c>
      <c r="B135" s="90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T135" s="54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</row>
    <row r="136" spans="1:37" x14ac:dyDescent="0.2">
      <c r="A136" s="54" t="s">
        <v>111</v>
      </c>
      <c r="B136" s="90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T136" s="54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</row>
    <row r="137" spans="1:37" x14ac:dyDescent="0.2">
      <c r="A137" s="54" t="s">
        <v>120</v>
      </c>
      <c r="B137" s="90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T137" s="54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</row>
    <row r="138" spans="1:37" x14ac:dyDescent="0.2">
      <c r="A138" s="54" t="s">
        <v>148</v>
      </c>
      <c r="B138" s="90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T138" s="54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</row>
    <row r="139" spans="1:37" x14ac:dyDescent="0.2">
      <c r="A139" s="54" t="s">
        <v>155</v>
      </c>
      <c r="B139" s="90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T139" s="54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</row>
    <row r="140" spans="1:37" x14ac:dyDescent="0.2">
      <c r="A140" s="54" t="s">
        <v>195</v>
      </c>
      <c r="B140" s="90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T140" s="54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</row>
    <row r="141" spans="1:37" x14ac:dyDescent="0.2">
      <c r="A141" s="54" t="s">
        <v>209</v>
      </c>
      <c r="B141" s="9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T141" s="54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</row>
    <row r="142" spans="1:37" x14ac:dyDescent="0.2">
      <c r="A142" s="54" t="s">
        <v>219</v>
      </c>
      <c r="B142" s="90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T142" s="54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</row>
    <row r="143" spans="1:37" x14ac:dyDescent="0.2">
      <c r="A143" s="54" t="s">
        <v>257</v>
      </c>
      <c r="B143" s="90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T143" s="54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</row>
    <row r="144" spans="1:37" x14ac:dyDescent="0.2">
      <c r="A144" s="54" t="s">
        <v>274</v>
      </c>
      <c r="B144" s="90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T144" s="54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</row>
    <row r="145" spans="1:37" x14ac:dyDescent="0.2">
      <c r="A145" s="54"/>
      <c r="B145" s="90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T145" s="54"/>
      <c r="U145" s="90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</row>
    <row r="146" spans="1:37" ht="15" x14ac:dyDescent="0.25">
      <c r="A146" s="91" t="s">
        <v>572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27"/>
      <c r="T146" s="91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</row>
    <row r="147" spans="1:37" x14ac:dyDescent="0.2">
      <c r="A147" s="54" t="s">
        <v>573</v>
      </c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T147" s="54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</row>
    <row r="148" spans="1:37" x14ac:dyDescent="0.2">
      <c r="A148" s="54" t="s">
        <v>574</v>
      </c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T148" s="54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</row>
    <row r="149" spans="1:37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</row>
    <row r="150" spans="1:37" x14ac:dyDescent="0.2">
      <c r="A150" s="92" t="s">
        <v>575</v>
      </c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T150" s="92"/>
      <c r="U150" s="94"/>
      <c r="V150" s="94"/>
      <c r="W150" s="94"/>
      <c r="X150" s="94"/>
      <c r="Y150" s="94"/>
      <c r="Z150" s="94"/>
      <c r="AA150" s="94"/>
      <c r="AB150" s="94"/>
      <c r="AC150" s="94"/>
      <c r="AD150" s="94"/>
      <c r="AE150" s="94"/>
      <c r="AF150" s="94"/>
      <c r="AG150" s="94"/>
      <c r="AH150" s="94"/>
      <c r="AI150" s="94"/>
      <c r="AJ150" s="94"/>
      <c r="AK150" s="94"/>
    </row>
    <row r="151" spans="1:37" x14ac:dyDescent="0.2">
      <c r="B151" s="54" t="s">
        <v>38</v>
      </c>
      <c r="C151" s="54" t="s">
        <v>158</v>
      </c>
      <c r="D151" s="54" t="s">
        <v>54</v>
      </c>
      <c r="E151" s="54" t="s">
        <v>590</v>
      </c>
      <c r="F151" s="54" t="s">
        <v>25</v>
      </c>
      <c r="G151" s="54" t="s">
        <v>31</v>
      </c>
      <c r="H151" s="54" t="s">
        <v>74</v>
      </c>
      <c r="I151" s="54" t="s">
        <v>20</v>
      </c>
      <c r="J151" s="54" t="s">
        <v>51</v>
      </c>
      <c r="K151" s="54" t="s">
        <v>193</v>
      </c>
      <c r="L151" s="54" t="s">
        <v>35</v>
      </c>
      <c r="M151" s="54" t="s">
        <v>92</v>
      </c>
      <c r="N151" s="54" t="s">
        <v>591</v>
      </c>
      <c r="O151" s="54" t="s">
        <v>87</v>
      </c>
      <c r="P151" s="54" t="s">
        <v>167</v>
      </c>
      <c r="Q151" s="54"/>
      <c r="R151" s="54" t="s">
        <v>44</v>
      </c>
      <c r="U151" s="54" t="s">
        <v>38</v>
      </c>
      <c r="V151" s="54" t="s">
        <v>158</v>
      </c>
      <c r="W151" s="54" t="s">
        <v>54</v>
      </c>
      <c r="X151" s="54" t="s">
        <v>590</v>
      </c>
      <c r="Y151" s="54" t="s">
        <v>25</v>
      </c>
      <c r="Z151" s="54" t="s">
        <v>31</v>
      </c>
      <c r="AA151" s="54" t="s">
        <v>74</v>
      </c>
      <c r="AB151" s="54" t="s">
        <v>20</v>
      </c>
      <c r="AC151" s="54" t="s">
        <v>51</v>
      </c>
      <c r="AD151" s="54" t="s">
        <v>193</v>
      </c>
      <c r="AE151" s="54" t="s">
        <v>35</v>
      </c>
      <c r="AF151" s="54" t="s">
        <v>92</v>
      </c>
      <c r="AG151" s="54" t="s">
        <v>591</v>
      </c>
      <c r="AH151" s="54" t="s">
        <v>87</v>
      </c>
      <c r="AI151" s="54" t="s">
        <v>167</v>
      </c>
      <c r="AJ151" s="54"/>
      <c r="AK151" s="54" t="s">
        <v>44</v>
      </c>
    </row>
    <row r="152" spans="1:37" ht="15" x14ac:dyDescent="0.25"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66"/>
      <c r="AI152" s="66"/>
      <c r="AJ152" s="66"/>
      <c r="AK152" s="66"/>
    </row>
    <row r="153" spans="1:37" x14ac:dyDescent="0.2">
      <c r="A153" s="95" t="s">
        <v>577</v>
      </c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T153" s="95" t="s">
        <v>577</v>
      </c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</row>
    <row r="154" spans="1:37" x14ac:dyDescent="0.2">
      <c r="A154" s="95" t="s">
        <v>38</v>
      </c>
      <c r="B154" s="1"/>
      <c r="T154" s="95" t="s">
        <v>38</v>
      </c>
      <c r="U154" s="1"/>
    </row>
    <row r="155" spans="1:37" x14ac:dyDescent="0.2">
      <c r="A155" s="95" t="s">
        <v>158</v>
      </c>
      <c r="B155" s="1"/>
      <c r="T155" s="95" t="s">
        <v>158</v>
      </c>
      <c r="U155" s="1"/>
    </row>
    <row r="156" spans="1:37" ht="15" x14ac:dyDescent="0.25">
      <c r="A156" s="96" t="s">
        <v>54</v>
      </c>
      <c r="B156" s="1"/>
      <c r="T156" s="96" t="s">
        <v>54</v>
      </c>
      <c r="U156" s="1"/>
    </row>
    <row r="157" spans="1:37" ht="15" x14ac:dyDescent="0.25">
      <c r="A157" s="96" t="s">
        <v>590</v>
      </c>
      <c r="B157" s="1"/>
      <c r="T157" s="96" t="s">
        <v>590</v>
      </c>
      <c r="U157" s="1"/>
    </row>
    <row r="158" spans="1:37" x14ac:dyDescent="0.2">
      <c r="A158" s="95" t="s">
        <v>25</v>
      </c>
      <c r="B158" s="1"/>
      <c r="T158" s="95" t="s">
        <v>25</v>
      </c>
      <c r="U158" s="1"/>
    </row>
    <row r="159" spans="1:37" x14ac:dyDescent="0.2">
      <c r="A159" s="95" t="s">
        <v>31</v>
      </c>
      <c r="B159" s="1"/>
      <c r="T159" s="95" t="s">
        <v>31</v>
      </c>
      <c r="U159" s="1"/>
    </row>
    <row r="160" spans="1:37" x14ac:dyDescent="0.2">
      <c r="A160" s="95" t="s">
        <v>74</v>
      </c>
      <c r="B160" s="1"/>
      <c r="T160" s="95" t="s">
        <v>74</v>
      </c>
      <c r="U160" s="1"/>
    </row>
    <row r="161" spans="1:37" x14ac:dyDescent="0.2">
      <c r="A161" s="95" t="s">
        <v>20</v>
      </c>
      <c r="B161" s="1"/>
      <c r="T161" s="95" t="s">
        <v>20</v>
      </c>
      <c r="U161" s="1"/>
    </row>
    <row r="162" spans="1:37" x14ac:dyDescent="0.2">
      <c r="A162" s="95" t="s">
        <v>51</v>
      </c>
      <c r="B162" s="1"/>
      <c r="T162" s="95" t="s">
        <v>51</v>
      </c>
      <c r="U162" s="1"/>
    </row>
    <row r="163" spans="1:37" x14ac:dyDescent="0.2">
      <c r="A163" s="95" t="s">
        <v>592</v>
      </c>
      <c r="B163" s="1"/>
      <c r="T163" s="95" t="s">
        <v>592</v>
      </c>
      <c r="U163" s="1"/>
    </row>
    <row r="164" spans="1:37" x14ac:dyDescent="0.2">
      <c r="A164" s="95" t="s">
        <v>35</v>
      </c>
      <c r="B164" s="1"/>
      <c r="T164" s="95" t="s">
        <v>35</v>
      </c>
      <c r="U164" s="1"/>
    </row>
    <row r="165" spans="1:37" x14ac:dyDescent="0.2">
      <c r="A165" s="95" t="s">
        <v>92</v>
      </c>
      <c r="B165" s="1"/>
      <c r="T165" s="95" t="s">
        <v>92</v>
      </c>
      <c r="U165" s="1"/>
    </row>
    <row r="166" spans="1:37" x14ac:dyDescent="0.2">
      <c r="A166" s="95" t="s">
        <v>593</v>
      </c>
      <c r="B166" s="1"/>
      <c r="T166" s="95" t="s">
        <v>593</v>
      </c>
      <c r="U166" s="1"/>
    </row>
    <row r="167" spans="1:37" x14ac:dyDescent="0.2">
      <c r="A167" s="95" t="s">
        <v>87</v>
      </c>
      <c r="B167" s="1"/>
      <c r="T167" s="95" t="s">
        <v>87</v>
      </c>
      <c r="U167" s="1"/>
    </row>
    <row r="168" spans="1:37" x14ac:dyDescent="0.2">
      <c r="A168" s="95" t="s">
        <v>167</v>
      </c>
      <c r="B168" s="1"/>
      <c r="T168" s="95" t="s">
        <v>167</v>
      </c>
      <c r="U168" s="1"/>
    </row>
    <row r="170" spans="1:37" x14ac:dyDescent="0.2">
      <c r="A170" s="2" t="s">
        <v>594</v>
      </c>
      <c r="T170" s="2" t="s">
        <v>594</v>
      </c>
      <c r="AK170" s="2" t="s">
        <v>595</v>
      </c>
    </row>
    <row r="171" spans="1:37" x14ac:dyDescent="0.2">
      <c r="A171" s="2" t="s">
        <v>578</v>
      </c>
    </row>
    <row r="172" spans="1:37" x14ac:dyDescent="0.2">
      <c r="A172" s="2" t="s">
        <v>588</v>
      </c>
      <c r="T172" s="2" t="s">
        <v>589</v>
      </c>
    </row>
    <row r="174" spans="1:37" x14ac:dyDescent="0.2">
      <c r="B174" s="2" t="s">
        <v>38</v>
      </c>
      <c r="C174" s="2" t="s">
        <v>158</v>
      </c>
      <c r="D174" s="2" t="s">
        <v>54</v>
      </c>
      <c r="E174" s="2" t="s">
        <v>590</v>
      </c>
      <c r="F174" s="2" t="s">
        <v>25</v>
      </c>
      <c r="G174" s="2" t="s">
        <v>31</v>
      </c>
      <c r="H174" s="2" t="s">
        <v>74</v>
      </c>
      <c r="I174" s="2" t="s">
        <v>20</v>
      </c>
      <c r="J174" s="2" t="s">
        <v>51</v>
      </c>
      <c r="K174" s="2" t="s">
        <v>592</v>
      </c>
      <c r="L174" s="2" t="s">
        <v>35</v>
      </c>
      <c r="M174" s="2" t="s">
        <v>92</v>
      </c>
      <c r="N174" s="2" t="s">
        <v>593</v>
      </c>
      <c r="O174" s="2" t="s">
        <v>87</v>
      </c>
      <c r="P174" s="2" t="s">
        <v>167</v>
      </c>
      <c r="R174" s="2" t="s">
        <v>44</v>
      </c>
      <c r="U174" s="2" t="s">
        <v>38</v>
      </c>
      <c r="V174" s="2" t="s">
        <v>158</v>
      </c>
      <c r="W174" s="2" t="s">
        <v>54</v>
      </c>
      <c r="X174" s="2" t="s">
        <v>590</v>
      </c>
      <c r="Y174" s="2" t="s">
        <v>25</v>
      </c>
      <c r="Z174" s="2" t="s">
        <v>31</v>
      </c>
      <c r="AA174" s="2" t="s">
        <v>74</v>
      </c>
      <c r="AB174" s="2" t="s">
        <v>20</v>
      </c>
      <c r="AC174" s="2" t="s">
        <v>51</v>
      </c>
      <c r="AD174" s="2" t="s">
        <v>592</v>
      </c>
      <c r="AE174" s="2" t="s">
        <v>35</v>
      </c>
      <c r="AF174" s="2" t="s">
        <v>92</v>
      </c>
      <c r="AG174" s="2" t="s">
        <v>593</v>
      </c>
      <c r="AH174" s="2" t="s">
        <v>87</v>
      </c>
      <c r="AI174" s="2" t="s">
        <v>167</v>
      </c>
      <c r="AK174" s="2" t="s">
        <v>44</v>
      </c>
    </row>
    <row r="175" spans="1:37" x14ac:dyDescent="0.2">
      <c r="A175" s="2">
        <v>1</v>
      </c>
      <c r="T175" s="2">
        <v>1</v>
      </c>
    </row>
    <row r="176" spans="1:37" x14ac:dyDescent="0.2">
      <c r="A176" s="2">
        <v>2</v>
      </c>
      <c r="T176" s="2">
        <v>2</v>
      </c>
    </row>
    <row r="177" spans="1:37" x14ac:dyDescent="0.2">
      <c r="A177" s="2">
        <v>3</v>
      </c>
      <c r="T177" s="2">
        <v>3</v>
      </c>
    </row>
    <row r="178" spans="1:37" x14ac:dyDescent="0.2">
      <c r="A178" s="2">
        <v>4</v>
      </c>
      <c r="T178" s="2">
        <v>4</v>
      </c>
    </row>
    <row r="179" spans="1:37" x14ac:dyDescent="0.2">
      <c r="A179" s="2">
        <v>5</v>
      </c>
      <c r="T179" s="2">
        <v>5</v>
      </c>
    </row>
    <row r="180" spans="1:37" x14ac:dyDescent="0.2">
      <c r="A180" s="2">
        <v>6</v>
      </c>
      <c r="T180" s="2">
        <v>6</v>
      </c>
    </row>
    <row r="182" spans="1:37" x14ac:dyDescent="0.2">
      <c r="A182" s="2" t="s">
        <v>579</v>
      </c>
      <c r="B182" s="2">
        <v>9</v>
      </c>
      <c r="C182" s="2">
        <v>13</v>
      </c>
      <c r="D182" s="2">
        <v>10</v>
      </c>
      <c r="E182" s="2">
        <v>12</v>
      </c>
      <c r="F182" s="2">
        <v>2</v>
      </c>
      <c r="G182" s="2">
        <v>5</v>
      </c>
      <c r="H182" s="2">
        <v>6</v>
      </c>
      <c r="I182" s="2">
        <v>1</v>
      </c>
      <c r="J182" s="2">
        <v>8</v>
      </c>
      <c r="K182" s="2">
        <v>14</v>
      </c>
      <c r="L182" s="2">
        <v>3</v>
      </c>
      <c r="M182" s="2">
        <v>16</v>
      </c>
      <c r="N182" s="2">
        <v>4</v>
      </c>
      <c r="O182" s="2">
        <v>15</v>
      </c>
      <c r="P182" s="2">
        <v>7</v>
      </c>
      <c r="R182" s="2">
        <v>11</v>
      </c>
      <c r="T182" s="2" t="s">
        <v>579</v>
      </c>
      <c r="U182" s="2">
        <v>9</v>
      </c>
      <c r="V182" s="2">
        <v>12</v>
      </c>
      <c r="W182" s="2">
        <v>10</v>
      </c>
      <c r="X182" s="2">
        <v>0</v>
      </c>
      <c r="Y182" s="2">
        <v>2</v>
      </c>
      <c r="Z182" s="2">
        <v>5</v>
      </c>
      <c r="AA182" s="2">
        <v>6</v>
      </c>
      <c r="AB182" s="2">
        <v>1</v>
      </c>
      <c r="AC182" s="2">
        <v>8</v>
      </c>
      <c r="AD182" s="2">
        <v>13</v>
      </c>
      <c r="AE182" s="2">
        <v>3</v>
      </c>
      <c r="AF182" s="2">
        <v>15</v>
      </c>
      <c r="AG182" s="2">
        <v>4</v>
      </c>
      <c r="AH182" s="2">
        <v>14</v>
      </c>
      <c r="AI182" s="2">
        <v>7</v>
      </c>
      <c r="AK182" s="2">
        <v>11</v>
      </c>
    </row>
    <row r="183" spans="1:37" x14ac:dyDescent="0.2">
      <c r="A183" s="2" t="s">
        <v>580</v>
      </c>
      <c r="B183" s="2">
        <v>9</v>
      </c>
      <c r="C183" s="2">
        <v>13</v>
      </c>
      <c r="D183" s="2">
        <v>10</v>
      </c>
      <c r="E183" s="2">
        <v>12</v>
      </c>
      <c r="F183" s="2">
        <v>2</v>
      </c>
      <c r="G183" s="2">
        <v>5</v>
      </c>
      <c r="H183" s="2">
        <v>6</v>
      </c>
      <c r="I183" s="2">
        <v>1</v>
      </c>
      <c r="J183" s="2">
        <v>8</v>
      </c>
      <c r="K183" s="2">
        <v>14</v>
      </c>
      <c r="L183" s="2">
        <v>3</v>
      </c>
      <c r="M183" s="2">
        <v>16</v>
      </c>
      <c r="N183" s="2">
        <v>4</v>
      </c>
      <c r="O183" s="2">
        <v>15</v>
      </c>
      <c r="P183" s="2">
        <v>7</v>
      </c>
      <c r="R183" s="2">
        <v>11</v>
      </c>
      <c r="T183" s="2" t="s">
        <v>580</v>
      </c>
      <c r="U183" s="2">
        <v>9</v>
      </c>
      <c r="V183" s="2">
        <v>12</v>
      </c>
      <c r="W183" s="2">
        <v>10</v>
      </c>
      <c r="X183" s="2" t="s">
        <v>596</v>
      </c>
      <c r="Y183" s="2">
        <v>2</v>
      </c>
      <c r="Z183" s="2">
        <v>5</v>
      </c>
      <c r="AA183" s="2">
        <v>6</v>
      </c>
      <c r="AB183" s="2">
        <v>1</v>
      </c>
      <c r="AC183" s="2">
        <v>8</v>
      </c>
      <c r="AD183" s="2">
        <v>13</v>
      </c>
      <c r="AE183" s="2">
        <v>3</v>
      </c>
      <c r="AF183" s="2">
        <v>15</v>
      </c>
      <c r="AG183" s="2">
        <v>4</v>
      </c>
      <c r="AH183" s="2">
        <v>14</v>
      </c>
      <c r="AI183" s="2">
        <v>7</v>
      </c>
      <c r="AK183" s="2">
        <v>11</v>
      </c>
    </row>
    <row r="184" spans="1:37" x14ac:dyDescent="0.2">
      <c r="A184" s="2" t="s">
        <v>5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R184" s="2">
        <v>0</v>
      </c>
      <c r="T184" s="2" t="s">
        <v>5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K184" s="2">
        <v>0</v>
      </c>
    </row>
    <row r="185" spans="1:37" x14ac:dyDescent="0.2">
      <c r="A185" s="2">
        <v>0</v>
      </c>
    </row>
    <row r="187" spans="1:37" x14ac:dyDescent="0.2">
      <c r="A187" s="2" t="s">
        <v>581</v>
      </c>
      <c r="T187" s="2" t="s">
        <v>581</v>
      </c>
    </row>
    <row r="188" spans="1:37" x14ac:dyDescent="0.2">
      <c r="E188" s="2" t="s">
        <v>582</v>
      </c>
      <c r="X188" s="2" t="s">
        <v>582</v>
      </c>
    </row>
    <row r="189" spans="1:37" x14ac:dyDescent="0.2">
      <c r="A189" s="2">
        <v>1</v>
      </c>
      <c r="B189" s="2">
        <v>45578</v>
      </c>
      <c r="C189" s="2" t="s">
        <v>597</v>
      </c>
      <c r="D189" s="2" t="s">
        <v>597</v>
      </c>
      <c r="E189" s="2" t="s">
        <v>583</v>
      </c>
      <c r="T189" s="2">
        <v>1</v>
      </c>
      <c r="U189" s="2">
        <v>45578</v>
      </c>
      <c r="V189" s="2" t="s">
        <v>597</v>
      </c>
      <c r="W189" s="2" t="s">
        <v>597</v>
      </c>
      <c r="X189" s="2" t="s">
        <v>583</v>
      </c>
    </row>
    <row r="190" spans="1:37" x14ac:dyDescent="0.2">
      <c r="A190" s="2">
        <v>2</v>
      </c>
      <c r="B190" s="2">
        <v>45620</v>
      </c>
      <c r="C190" s="2" t="s">
        <v>598</v>
      </c>
      <c r="D190" s="2" t="s">
        <v>598</v>
      </c>
      <c r="T190" s="2">
        <v>2</v>
      </c>
      <c r="U190" s="2">
        <v>45620</v>
      </c>
      <c r="V190" s="2" t="s">
        <v>598</v>
      </c>
      <c r="W190" s="2" t="s">
        <v>598</v>
      </c>
      <c r="X190" s="2">
        <v>0</v>
      </c>
    </row>
    <row r="191" spans="1:37" x14ac:dyDescent="0.2">
      <c r="A191" s="2">
        <v>3</v>
      </c>
      <c r="B191" s="2">
        <v>45641</v>
      </c>
      <c r="C191" s="2" t="s">
        <v>599</v>
      </c>
      <c r="D191" s="2" t="s">
        <v>599</v>
      </c>
      <c r="T191" s="2">
        <v>3</v>
      </c>
      <c r="U191" s="2">
        <v>45641</v>
      </c>
      <c r="V191" s="2" t="s">
        <v>599</v>
      </c>
      <c r="W191" s="2" t="s">
        <v>599</v>
      </c>
      <c r="X191" s="2">
        <v>0</v>
      </c>
    </row>
    <row r="192" spans="1:37" x14ac:dyDescent="0.2">
      <c r="A192" s="2">
        <v>4</v>
      </c>
      <c r="B192" s="2">
        <v>45669</v>
      </c>
      <c r="C192" s="2" t="s">
        <v>600</v>
      </c>
      <c r="D192" s="2" t="s">
        <v>600</v>
      </c>
      <c r="T192" s="2">
        <v>4</v>
      </c>
      <c r="U192" s="2">
        <v>45669</v>
      </c>
      <c r="V192" s="2" t="s">
        <v>600</v>
      </c>
      <c r="W192" s="2" t="s">
        <v>600</v>
      </c>
      <c r="X192" s="2">
        <v>0</v>
      </c>
    </row>
    <row r="193" spans="1:24" x14ac:dyDescent="0.2">
      <c r="A193" s="2">
        <v>5</v>
      </c>
      <c r="B193" s="2">
        <v>45704</v>
      </c>
      <c r="C193" s="2" t="s">
        <v>601</v>
      </c>
      <c r="D193" s="2" t="s">
        <v>601</v>
      </c>
      <c r="T193" s="2">
        <v>5</v>
      </c>
      <c r="U193" s="2">
        <v>45704</v>
      </c>
      <c r="V193" s="2" t="s">
        <v>601</v>
      </c>
      <c r="W193" s="2" t="s">
        <v>601</v>
      </c>
      <c r="X193" s="2">
        <v>0</v>
      </c>
    </row>
    <row r="194" spans="1:24" x14ac:dyDescent="0.2">
      <c r="A194" s="2">
        <v>6</v>
      </c>
      <c r="B194" s="2">
        <v>45732</v>
      </c>
      <c r="C194" s="2" t="s">
        <v>602</v>
      </c>
      <c r="D194" s="2" t="s">
        <v>602</v>
      </c>
      <c r="T194" s="2">
        <v>6</v>
      </c>
      <c r="U194" s="2">
        <v>45732</v>
      </c>
      <c r="V194" s="2" t="s">
        <v>602</v>
      </c>
      <c r="W194" s="2" t="s">
        <v>602</v>
      </c>
      <c r="X194" s="2">
        <v>0</v>
      </c>
    </row>
  </sheetData>
  <conditionalFormatting sqref="T15 A15:B15">
    <cfRule type="containsText" dxfId="0" priority="1" operator="containsText" text="OK">
      <formula>NOT(ISERROR(SEARCH("OK",A15)))</formula>
    </cfRule>
  </conditionalFormatting>
  <pageMargins left="0.35433070866141736" right="0.35433070866141736" top="0.39370078740157483" bottom="0.39370078740157483" header="0.51181102362204722" footer="0.51181102362204722"/>
  <pageSetup paperSize="9" scale="71" orientation="landscape" r:id="rId1"/>
  <headerFooter alignWithMargins="0"/>
  <colBreaks count="1" manualBreakCount="1">
    <brk id="18" min="15" max="7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ksResultsJunior">
    <tabColor rgb="FF92D050"/>
  </sheetPr>
  <dimension ref="A1:J95"/>
  <sheetViews>
    <sheetView topLeftCell="C43" workbookViewId="0">
      <selection activeCell="K56" sqref="K56"/>
    </sheetView>
  </sheetViews>
  <sheetFormatPr defaultRowHeight="15" outlineLevelRow="1" x14ac:dyDescent="0.25"/>
  <cols>
    <col min="1" max="1" width="12.5703125" style="2" bestFit="1" customWidth="1"/>
    <col min="2" max="2" width="9.42578125" style="2" bestFit="1" customWidth="1"/>
    <col min="3" max="4" width="26" style="2" customWidth="1"/>
    <col min="5" max="6" width="10.5703125" style="2" customWidth="1"/>
    <col min="7" max="8" width="9.42578125" style="4" bestFit="1" customWidth="1"/>
    <col min="9" max="9" width="1.5703125" style="4" customWidth="1"/>
    <col min="10" max="16384" width="9.140625" style="2"/>
  </cols>
  <sheetData>
    <row r="1" spans="1:10" hidden="1" outlineLevel="1" x14ac:dyDescent="0.25"/>
    <row r="2" spans="1:10" hidden="1" outlineLevel="1" x14ac:dyDescent="0.25">
      <c r="A2" s="26" t="s">
        <v>13</v>
      </c>
      <c r="J2" s="102" t="s">
        <v>603</v>
      </c>
    </row>
    <row r="3" spans="1:10" ht="12.75" hidden="1" outlineLevel="1" x14ac:dyDescent="0.2">
      <c r="A3" s="54" t="s">
        <v>569</v>
      </c>
      <c r="B3" s="26" t="s">
        <v>604</v>
      </c>
      <c r="C3" s="26" t="s">
        <v>605</v>
      </c>
      <c r="D3" s="26" t="s">
        <v>10</v>
      </c>
      <c r="E3" s="26" t="s">
        <v>11</v>
      </c>
      <c r="F3" s="103" t="s">
        <v>8</v>
      </c>
      <c r="G3" s="26" t="s">
        <v>606</v>
      </c>
      <c r="H3" s="26"/>
      <c r="I3" s="26"/>
      <c r="J3" s="102"/>
    </row>
    <row r="4" spans="1:10" ht="12.75" hidden="1" outlineLevel="1" x14ac:dyDescent="0.2">
      <c r="A4" s="104"/>
      <c r="B4" s="104"/>
      <c r="C4" s="104"/>
      <c r="D4" s="104"/>
      <c r="E4" s="105"/>
      <c r="F4" s="106"/>
      <c r="G4" s="107"/>
      <c r="H4" s="108"/>
      <c r="I4" s="108"/>
      <c r="J4" s="102" t="s">
        <v>607</v>
      </c>
    </row>
    <row r="5" spans="1:10" ht="12.75" hidden="1" outlineLevel="1" x14ac:dyDescent="0.2">
      <c r="A5" s="104"/>
      <c r="B5" s="104"/>
      <c r="C5" s="104"/>
      <c r="D5" s="104"/>
      <c r="E5" s="104"/>
      <c r="F5" s="104"/>
      <c r="G5" s="109"/>
      <c r="H5" s="109"/>
      <c r="I5" s="109"/>
    </row>
    <row r="6" spans="1:10" hidden="1" outlineLevel="1" x14ac:dyDescent="0.25">
      <c r="A6" s="110" t="s">
        <v>598</v>
      </c>
      <c r="D6" s="1"/>
    </row>
    <row r="7" spans="1:10" hidden="1" outlineLevel="1" x14ac:dyDescent="0.25">
      <c r="A7" s="111">
        <v>46306</v>
      </c>
      <c r="D7" s="1"/>
    </row>
    <row r="8" spans="1:10" hidden="1" outlineLevel="1" x14ac:dyDescent="0.25">
      <c r="A8" s="6" t="s">
        <v>2</v>
      </c>
      <c r="B8" s="7"/>
      <c r="C8" s="7"/>
      <c r="D8" s="7"/>
      <c r="E8" s="8"/>
      <c r="F8" s="9"/>
      <c r="G8" s="10"/>
    </row>
    <row r="9" spans="1:10" ht="15.75" hidden="1" outlineLevel="1" thickBot="1" x14ac:dyDescent="0.3">
      <c r="A9" s="11">
        <f ca="1">COUNT(OFFSET(A11,1,0,200,1))</f>
        <v>60</v>
      </c>
      <c r="B9" s="12" t="s">
        <v>3</v>
      </c>
      <c r="C9" s="12" t="s">
        <v>4</v>
      </c>
      <c r="D9" s="12"/>
      <c r="E9" s="112">
        <v>63</v>
      </c>
      <c r="F9" s="12" t="s">
        <v>5</v>
      </c>
      <c r="G9" s="13">
        <f ca="1">A9-E9</f>
        <v>-3</v>
      </c>
    </row>
    <row r="10" spans="1:10" hidden="1" outlineLevel="1" x14ac:dyDescent="0.25">
      <c r="C10" s="1"/>
      <c r="D10" s="1"/>
      <c r="E10" s="1"/>
      <c r="F10" s="1"/>
    </row>
    <row r="11" spans="1:10" collapsed="1" x14ac:dyDescent="0.25">
      <c r="A11"/>
    </row>
    <row r="13" spans="1:10" x14ac:dyDescent="0.25">
      <c r="A13" s="26" t="s">
        <v>608</v>
      </c>
      <c r="H13" s="138" t="s">
        <v>746</v>
      </c>
    </row>
    <row r="14" spans="1:10" ht="12.75" x14ac:dyDescent="0.2">
      <c r="A14" s="54" t="s">
        <v>569</v>
      </c>
      <c r="B14" s="26" t="s">
        <v>604</v>
      </c>
      <c r="C14" s="26" t="s">
        <v>605</v>
      </c>
      <c r="D14" s="26" t="s">
        <v>10</v>
      </c>
      <c r="E14" s="26" t="s">
        <v>11</v>
      </c>
      <c r="F14" s="103" t="s">
        <v>8</v>
      </c>
      <c r="G14" s="26" t="s">
        <v>606</v>
      </c>
      <c r="H14" s="129" t="s">
        <v>747</v>
      </c>
      <c r="I14" s="26"/>
    </row>
    <row r="15" spans="1:10" ht="12.75" x14ac:dyDescent="0.2">
      <c r="A15" s="104">
        <v>1</v>
      </c>
      <c r="B15" s="104">
        <v>38</v>
      </c>
      <c r="C15" s="104" t="s">
        <v>609</v>
      </c>
      <c r="D15" s="104" t="s">
        <v>192</v>
      </c>
      <c r="E15" s="105" t="s">
        <v>193</v>
      </c>
      <c r="F15" s="106">
        <v>8.8541666666666699E-3</v>
      </c>
      <c r="G15" s="107">
        <v>25</v>
      </c>
      <c r="H15" s="108">
        <v>1</v>
      </c>
      <c r="I15" s="108"/>
    </row>
    <row r="16" spans="1:10" ht="12.75" x14ac:dyDescent="0.2">
      <c r="A16" s="104">
        <v>2</v>
      </c>
      <c r="B16" s="104">
        <v>41</v>
      </c>
      <c r="C16" s="104" t="s">
        <v>610</v>
      </c>
      <c r="D16" s="104" t="s">
        <v>192</v>
      </c>
      <c r="E16" s="105" t="s">
        <v>193</v>
      </c>
      <c r="F16" s="106">
        <v>9.1550925925925897E-3</v>
      </c>
      <c r="G16" s="107">
        <v>24</v>
      </c>
      <c r="H16" s="108">
        <v>0</v>
      </c>
      <c r="I16" s="108"/>
    </row>
    <row r="17" spans="1:9" ht="12.75" x14ac:dyDescent="0.2">
      <c r="A17" s="104">
        <v>3</v>
      </c>
      <c r="B17" s="104">
        <v>50</v>
      </c>
      <c r="C17" s="104" t="s">
        <v>611</v>
      </c>
      <c r="D17" s="104" t="s">
        <v>192</v>
      </c>
      <c r="E17" s="105" t="s">
        <v>193</v>
      </c>
      <c r="F17" s="106">
        <v>9.4328703703703692E-3</v>
      </c>
      <c r="G17" s="107">
        <v>23</v>
      </c>
      <c r="H17" s="108">
        <v>0</v>
      </c>
      <c r="I17" s="108"/>
    </row>
    <row r="18" spans="1:9" ht="12.75" x14ac:dyDescent="0.2">
      <c r="A18" s="104">
        <v>4</v>
      </c>
      <c r="B18" s="104">
        <v>56</v>
      </c>
      <c r="C18" s="104" t="s">
        <v>612</v>
      </c>
      <c r="D18" s="104" t="s">
        <v>192</v>
      </c>
      <c r="E18" s="105" t="s">
        <v>193</v>
      </c>
      <c r="F18" s="106">
        <v>1.18055555555556E-2</v>
      </c>
      <c r="G18" s="107">
        <v>22</v>
      </c>
      <c r="H18" s="108">
        <v>0</v>
      </c>
      <c r="I18" s="108"/>
    </row>
    <row r="19" spans="1:9" ht="12.75" x14ac:dyDescent="0.2">
      <c r="A19" s="104">
        <v>5</v>
      </c>
      <c r="B19" s="104">
        <v>26</v>
      </c>
      <c r="C19" s="104" t="s">
        <v>613</v>
      </c>
      <c r="D19" s="104" t="s">
        <v>18</v>
      </c>
      <c r="E19" s="105" t="s">
        <v>19</v>
      </c>
      <c r="F19" s="106">
        <v>1.1817129629629599E-2</v>
      </c>
      <c r="G19" s="107">
        <v>21</v>
      </c>
      <c r="H19" s="108">
        <v>2</v>
      </c>
      <c r="I19" s="108"/>
    </row>
    <row r="20" spans="1:9" ht="12.75" x14ac:dyDescent="0.2">
      <c r="A20" s="104">
        <v>6</v>
      </c>
      <c r="B20" s="104">
        <v>40</v>
      </c>
      <c r="C20" s="104" t="s">
        <v>614</v>
      </c>
      <c r="D20" s="104" t="s">
        <v>192</v>
      </c>
      <c r="E20" s="105" t="s">
        <v>193</v>
      </c>
      <c r="F20" s="106">
        <v>1.32523148148148E-2</v>
      </c>
      <c r="G20" s="107">
        <v>20</v>
      </c>
      <c r="H20" s="108">
        <v>0</v>
      </c>
      <c r="I20" s="108"/>
    </row>
    <row r="22" spans="1:9" x14ac:dyDescent="0.25">
      <c r="A22" s="26" t="s">
        <v>615</v>
      </c>
    </row>
    <row r="23" spans="1:9" ht="12.75" x14ac:dyDescent="0.2">
      <c r="A23" s="54" t="s">
        <v>569</v>
      </c>
      <c r="B23" s="26" t="s">
        <v>604</v>
      </c>
      <c r="C23" s="26" t="s">
        <v>605</v>
      </c>
      <c r="D23" s="26" t="s">
        <v>10</v>
      </c>
      <c r="E23" s="26" t="s">
        <v>11</v>
      </c>
      <c r="F23" s="103" t="s">
        <v>8</v>
      </c>
      <c r="G23" s="26" t="s">
        <v>606</v>
      </c>
      <c r="H23" s="129" t="s">
        <v>747</v>
      </c>
      <c r="I23" s="26"/>
    </row>
    <row r="24" spans="1:9" ht="12.75" x14ac:dyDescent="0.2">
      <c r="A24" s="104">
        <v>1</v>
      </c>
      <c r="B24" s="104">
        <v>52</v>
      </c>
      <c r="C24" s="104" t="s">
        <v>616</v>
      </c>
      <c r="D24" s="104" t="s">
        <v>192</v>
      </c>
      <c r="E24" s="105" t="s">
        <v>193</v>
      </c>
      <c r="F24" s="106">
        <v>1.0787037037037E-2</v>
      </c>
      <c r="G24" s="107">
        <v>25</v>
      </c>
      <c r="H24" s="108">
        <v>1</v>
      </c>
      <c r="I24" s="108"/>
    </row>
    <row r="25" spans="1:9" ht="12.75" x14ac:dyDescent="0.2">
      <c r="A25" s="104">
        <v>2</v>
      </c>
      <c r="B25" s="104">
        <v>63</v>
      </c>
      <c r="C25" s="104" t="s">
        <v>617</v>
      </c>
      <c r="D25" s="104" t="s">
        <v>64</v>
      </c>
      <c r="E25" s="105" t="s">
        <v>65</v>
      </c>
      <c r="F25" s="106">
        <v>1.15856481481481E-2</v>
      </c>
      <c r="G25" s="107">
        <v>24</v>
      </c>
      <c r="H25" s="108">
        <v>2</v>
      </c>
      <c r="I25" s="108"/>
    </row>
    <row r="26" spans="1:9" ht="12.75" x14ac:dyDescent="0.2">
      <c r="A26" s="104">
        <v>3</v>
      </c>
      <c r="B26" s="104">
        <v>49</v>
      </c>
      <c r="C26" s="104" t="s">
        <v>618</v>
      </c>
      <c r="D26" s="104" t="s">
        <v>192</v>
      </c>
      <c r="E26" s="105" t="s">
        <v>193</v>
      </c>
      <c r="F26" s="106">
        <v>1.19212962962963E-2</v>
      </c>
      <c r="G26" s="107">
        <v>23</v>
      </c>
      <c r="H26" s="108">
        <v>0</v>
      </c>
      <c r="I26" s="108"/>
    </row>
    <row r="27" spans="1:9" ht="12.75" x14ac:dyDescent="0.2">
      <c r="A27" s="104">
        <v>4</v>
      </c>
      <c r="B27" s="104">
        <v>42</v>
      </c>
      <c r="C27" s="104" t="s">
        <v>619</v>
      </c>
      <c r="D27" s="104" t="s">
        <v>192</v>
      </c>
      <c r="E27" s="105" t="s">
        <v>193</v>
      </c>
      <c r="F27" s="106">
        <v>1.1967592592592601E-2</v>
      </c>
      <c r="G27" s="107">
        <v>22</v>
      </c>
      <c r="H27" s="108">
        <v>0</v>
      </c>
      <c r="I27" s="108"/>
    </row>
    <row r="29" spans="1:9" x14ac:dyDescent="0.25">
      <c r="A29" s="26" t="s">
        <v>620</v>
      </c>
    </row>
    <row r="30" spans="1:9" ht="12.75" x14ac:dyDescent="0.2">
      <c r="A30" s="54" t="s">
        <v>569</v>
      </c>
      <c r="B30" s="26" t="s">
        <v>604</v>
      </c>
      <c r="C30" s="26" t="s">
        <v>605</v>
      </c>
      <c r="D30" s="26" t="s">
        <v>10</v>
      </c>
      <c r="E30" s="26" t="s">
        <v>11</v>
      </c>
      <c r="F30" s="103" t="s">
        <v>8</v>
      </c>
      <c r="G30" s="26" t="s">
        <v>606</v>
      </c>
      <c r="H30" s="129" t="s">
        <v>747</v>
      </c>
      <c r="I30" s="26"/>
    </row>
    <row r="31" spans="1:9" ht="12.75" x14ac:dyDescent="0.2">
      <c r="A31" s="104">
        <v>1</v>
      </c>
      <c r="B31" s="104">
        <v>66</v>
      </c>
      <c r="C31" s="104" t="s">
        <v>621</v>
      </c>
      <c r="D31" s="104" t="s">
        <v>34</v>
      </c>
      <c r="E31" s="105" t="s">
        <v>35</v>
      </c>
      <c r="F31" s="106">
        <v>8.4375000000000006E-3</v>
      </c>
      <c r="G31" s="107">
        <v>20</v>
      </c>
      <c r="H31" s="108">
        <v>1</v>
      </c>
      <c r="I31" s="108"/>
    </row>
    <row r="32" spans="1:9" ht="12.75" x14ac:dyDescent="0.2">
      <c r="A32" s="104">
        <v>2</v>
      </c>
      <c r="B32" s="104">
        <v>55</v>
      </c>
      <c r="C32" s="104" t="s">
        <v>622</v>
      </c>
      <c r="D32" s="104" t="s">
        <v>192</v>
      </c>
      <c r="E32" s="105" t="s">
        <v>193</v>
      </c>
      <c r="F32" s="106">
        <v>8.5416666666666696E-3</v>
      </c>
      <c r="G32" s="107">
        <v>19</v>
      </c>
      <c r="H32" s="108">
        <v>2</v>
      </c>
      <c r="I32" s="108"/>
    </row>
    <row r="33" spans="1:9" ht="12.75" x14ac:dyDescent="0.2">
      <c r="A33" s="104">
        <v>3</v>
      </c>
      <c r="B33" s="104">
        <v>45</v>
      </c>
      <c r="C33" s="104" t="s">
        <v>623</v>
      </c>
      <c r="D33" s="104" t="s">
        <v>192</v>
      </c>
      <c r="E33" s="105" t="s">
        <v>193</v>
      </c>
      <c r="F33" s="106">
        <v>8.8773148148148205E-3</v>
      </c>
      <c r="G33" s="107">
        <v>18</v>
      </c>
      <c r="H33" s="108">
        <v>3</v>
      </c>
      <c r="I33" s="108"/>
    </row>
    <row r="34" spans="1:9" ht="12.75" x14ac:dyDescent="0.2">
      <c r="A34" s="104">
        <v>4</v>
      </c>
      <c r="B34" s="104">
        <v>14</v>
      </c>
      <c r="C34" s="104" t="s">
        <v>624</v>
      </c>
      <c r="D34" s="104" t="s">
        <v>24</v>
      </c>
      <c r="E34" s="105" t="s">
        <v>25</v>
      </c>
      <c r="F34" s="106">
        <v>9.0624999999999994E-3</v>
      </c>
      <c r="G34" s="107">
        <v>17</v>
      </c>
      <c r="H34" s="108">
        <v>4</v>
      </c>
      <c r="I34" s="108"/>
    </row>
    <row r="35" spans="1:9" ht="12.75" x14ac:dyDescent="0.2">
      <c r="A35" s="104">
        <v>5</v>
      </c>
      <c r="B35" s="104">
        <v>43</v>
      </c>
      <c r="C35" s="104" t="s">
        <v>625</v>
      </c>
      <c r="D35" s="104" t="s">
        <v>192</v>
      </c>
      <c r="E35" s="105" t="s">
        <v>193</v>
      </c>
      <c r="F35" s="106">
        <v>9.1087962962963006E-3</v>
      </c>
      <c r="G35" s="107">
        <v>16</v>
      </c>
      <c r="H35" s="108">
        <v>0</v>
      </c>
      <c r="I35" s="108"/>
    </row>
    <row r="36" spans="1:9" ht="12.75" x14ac:dyDescent="0.2">
      <c r="A36" s="104">
        <v>6</v>
      </c>
      <c r="B36" s="104">
        <v>31</v>
      </c>
      <c r="C36" s="104" t="s">
        <v>626</v>
      </c>
      <c r="D36" s="104" t="s">
        <v>18</v>
      </c>
      <c r="E36" s="105" t="s">
        <v>19</v>
      </c>
      <c r="F36" s="106">
        <v>9.2592592592592605E-3</v>
      </c>
      <c r="G36" s="107">
        <v>15</v>
      </c>
      <c r="H36" s="108">
        <v>5</v>
      </c>
      <c r="I36" s="108"/>
    </row>
    <row r="37" spans="1:9" ht="12.75" x14ac:dyDescent="0.2">
      <c r="A37" s="104">
        <v>7</v>
      </c>
      <c r="B37" s="104">
        <v>16</v>
      </c>
      <c r="C37" s="104" t="s">
        <v>627</v>
      </c>
      <c r="D37" s="104" t="s">
        <v>24</v>
      </c>
      <c r="E37" s="105" t="s">
        <v>25</v>
      </c>
      <c r="F37" s="106">
        <v>9.4097222222222204E-3</v>
      </c>
      <c r="G37" s="107">
        <v>14</v>
      </c>
      <c r="H37" s="108">
        <v>6</v>
      </c>
      <c r="I37" s="108"/>
    </row>
    <row r="38" spans="1:9" ht="12.75" x14ac:dyDescent="0.2">
      <c r="A38" s="104">
        <v>8</v>
      </c>
      <c r="B38" s="104">
        <v>28</v>
      </c>
      <c r="C38" s="104" t="s">
        <v>628</v>
      </c>
      <c r="D38" s="104" t="s">
        <v>18</v>
      </c>
      <c r="E38" s="105" t="s">
        <v>19</v>
      </c>
      <c r="F38" s="106">
        <v>9.4791666666666705E-3</v>
      </c>
      <c r="G38" s="107">
        <v>13</v>
      </c>
      <c r="H38" s="108">
        <v>7</v>
      </c>
      <c r="I38" s="108"/>
    </row>
    <row r="39" spans="1:9" ht="12.75" x14ac:dyDescent="0.2">
      <c r="A39" s="104">
        <v>9</v>
      </c>
      <c r="B39" s="104">
        <v>36</v>
      </c>
      <c r="C39" s="104" t="s">
        <v>629</v>
      </c>
      <c r="D39" s="104" t="s">
        <v>18</v>
      </c>
      <c r="E39" s="105" t="s">
        <v>19</v>
      </c>
      <c r="F39" s="106">
        <v>9.4907407407407406E-3</v>
      </c>
      <c r="G39" s="107">
        <v>12</v>
      </c>
      <c r="H39" s="108">
        <v>0</v>
      </c>
      <c r="I39" s="108"/>
    </row>
    <row r="40" spans="1:9" ht="12.75" x14ac:dyDescent="0.2">
      <c r="A40" s="104">
        <v>10</v>
      </c>
      <c r="B40" s="104">
        <v>57</v>
      </c>
      <c r="C40" s="104" t="s">
        <v>630</v>
      </c>
      <c r="D40" s="104" t="s">
        <v>192</v>
      </c>
      <c r="E40" s="105" t="s">
        <v>193</v>
      </c>
      <c r="F40" s="106">
        <v>9.6296296296296303E-3</v>
      </c>
      <c r="G40" s="107">
        <v>11</v>
      </c>
      <c r="H40" s="108">
        <v>0</v>
      </c>
      <c r="I40" s="108"/>
    </row>
    <row r="41" spans="1:9" ht="12.75" x14ac:dyDescent="0.2">
      <c r="A41" s="104">
        <v>11</v>
      </c>
      <c r="B41" s="104">
        <v>35</v>
      </c>
      <c r="C41" s="104" t="s">
        <v>631</v>
      </c>
      <c r="D41" s="104" t="s">
        <v>18</v>
      </c>
      <c r="E41" s="105" t="s">
        <v>19</v>
      </c>
      <c r="F41" s="106">
        <v>9.7453703703703695E-3</v>
      </c>
      <c r="G41" s="107">
        <v>10</v>
      </c>
      <c r="H41" s="108">
        <v>0</v>
      </c>
      <c r="I41" s="108"/>
    </row>
    <row r="42" spans="1:9" ht="12.75" x14ac:dyDescent="0.2">
      <c r="A42" s="104">
        <v>12</v>
      </c>
      <c r="B42" s="104">
        <v>67</v>
      </c>
      <c r="C42" s="104" t="s">
        <v>632</v>
      </c>
      <c r="D42" s="104" t="s">
        <v>29</v>
      </c>
      <c r="E42" s="105" t="s">
        <v>30</v>
      </c>
      <c r="F42" s="106">
        <v>9.8148148148148092E-3</v>
      </c>
      <c r="G42" s="107">
        <v>9</v>
      </c>
      <c r="H42" s="108">
        <v>8</v>
      </c>
      <c r="I42" s="108"/>
    </row>
    <row r="43" spans="1:9" ht="12.75" x14ac:dyDescent="0.2">
      <c r="A43" s="104">
        <v>13</v>
      </c>
      <c r="B43" s="104">
        <v>34</v>
      </c>
      <c r="C43" s="104" t="s">
        <v>633</v>
      </c>
      <c r="D43" s="104" t="s">
        <v>18</v>
      </c>
      <c r="E43" s="105" t="s">
        <v>19</v>
      </c>
      <c r="F43" s="106">
        <v>1.0439814814814799E-2</v>
      </c>
      <c r="G43" s="107">
        <v>8</v>
      </c>
      <c r="H43" s="108">
        <v>0</v>
      </c>
      <c r="I43" s="108"/>
    </row>
    <row r="44" spans="1:9" ht="12.75" x14ac:dyDescent="0.2">
      <c r="A44" s="104">
        <v>14</v>
      </c>
      <c r="B44" s="104">
        <v>247</v>
      </c>
      <c r="C44" s="104" t="s">
        <v>634</v>
      </c>
      <c r="D44" s="104" t="s">
        <v>73</v>
      </c>
      <c r="E44" s="105" t="s">
        <v>74</v>
      </c>
      <c r="F44" s="106">
        <v>1.07175925925926E-2</v>
      </c>
      <c r="G44" s="107">
        <v>7</v>
      </c>
      <c r="H44" s="108">
        <v>9</v>
      </c>
      <c r="I44" s="108"/>
    </row>
    <row r="46" spans="1:9" x14ac:dyDescent="0.25">
      <c r="A46" s="26" t="s">
        <v>635</v>
      </c>
    </row>
    <row r="47" spans="1:9" ht="12.75" x14ac:dyDescent="0.2">
      <c r="A47" s="54" t="s">
        <v>569</v>
      </c>
      <c r="B47" s="26" t="s">
        <v>604</v>
      </c>
      <c r="C47" s="26" t="s">
        <v>605</v>
      </c>
      <c r="D47" s="26" t="s">
        <v>10</v>
      </c>
      <c r="E47" s="26" t="s">
        <v>11</v>
      </c>
      <c r="F47" s="103" t="s">
        <v>8</v>
      </c>
      <c r="G47" s="26" t="s">
        <v>606</v>
      </c>
      <c r="H47" s="129" t="s">
        <v>747</v>
      </c>
      <c r="I47" s="26"/>
    </row>
    <row r="48" spans="1:9" ht="12.75" x14ac:dyDescent="0.2">
      <c r="A48" s="104">
        <v>1</v>
      </c>
      <c r="B48" s="104">
        <v>27</v>
      </c>
      <c r="C48" s="104" t="s">
        <v>636</v>
      </c>
      <c r="D48" s="104" t="s">
        <v>18</v>
      </c>
      <c r="E48" s="105" t="s">
        <v>19</v>
      </c>
      <c r="F48" s="106">
        <v>9.3287037037037002E-3</v>
      </c>
      <c r="G48" s="107">
        <v>20</v>
      </c>
      <c r="H48" s="108">
        <v>1</v>
      </c>
      <c r="I48" s="108"/>
    </row>
    <row r="49" spans="1:9" ht="12.75" x14ac:dyDescent="0.2">
      <c r="A49" s="104">
        <v>2</v>
      </c>
      <c r="B49" s="104">
        <v>32</v>
      </c>
      <c r="C49" s="104" t="s">
        <v>637</v>
      </c>
      <c r="D49" s="104" t="s">
        <v>18</v>
      </c>
      <c r="E49" s="105" t="s">
        <v>19</v>
      </c>
      <c r="F49" s="106">
        <v>9.3981481481481503E-3</v>
      </c>
      <c r="G49" s="107">
        <v>19</v>
      </c>
      <c r="H49" s="108">
        <v>2</v>
      </c>
      <c r="I49" s="108"/>
    </row>
    <row r="50" spans="1:9" ht="12.75" x14ac:dyDescent="0.2">
      <c r="A50" s="104">
        <v>3</v>
      </c>
      <c r="B50" s="104">
        <v>53</v>
      </c>
      <c r="C50" s="104" t="s">
        <v>638</v>
      </c>
      <c r="D50" s="104" t="s">
        <v>192</v>
      </c>
      <c r="E50" s="105" t="s">
        <v>193</v>
      </c>
      <c r="F50" s="106">
        <v>9.5254629629629595E-3</v>
      </c>
      <c r="G50" s="107">
        <v>18</v>
      </c>
      <c r="H50" s="108">
        <v>3</v>
      </c>
      <c r="I50" s="108"/>
    </row>
    <row r="51" spans="1:9" ht="12.75" x14ac:dyDescent="0.2">
      <c r="A51" s="104">
        <v>4</v>
      </c>
      <c r="B51" s="104">
        <v>39</v>
      </c>
      <c r="C51" s="104" t="s">
        <v>639</v>
      </c>
      <c r="D51" s="104" t="s">
        <v>192</v>
      </c>
      <c r="E51" s="105" t="s">
        <v>193</v>
      </c>
      <c r="F51" s="106">
        <v>9.5717592592592608E-3</v>
      </c>
      <c r="G51" s="107">
        <v>17</v>
      </c>
      <c r="H51" s="108">
        <v>4</v>
      </c>
      <c r="I51" s="108"/>
    </row>
    <row r="52" spans="1:9" ht="12.75" x14ac:dyDescent="0.2">
      <c r="A52" s="104">
        <v>5</v>
      </c>
      <c r="B52" s="104">
        <v>33</v>
      </c>
      <c r="C52" s="104" t="s">
        <v>640</v>
      </c>
      <c r="D52" s="104" t="s">
        <v>18</v>
      </c>
      <c r="E52" s="105" t="s">
        <v>19</v>
      </c>
      <c r="F52" s="106">
        <v>9.8842592592592593E-3</v>
      </c>
      <c r="G52" s="107">
        <v>16</v>
      </c>
      <c r="H52" s="108">
        <v>0</v>
      </c>
      <c r="I52" s="108"/>
    </row>
    <row r="53" spans="1:9" ht="12.75" x14ac:dyDescent="0.2">
      <c r="A53" s="104">
        <v>6</v>
      </c>
      <c r="B53" s="104">
        <v>11</v>
      </c>
      <c r="C53" s="104" t="s">
        <v>641</v>
      </c>
      <c r="D53" s="104" t="s">
        <v>24</v>
      </c>
      <c r="E53" s="105" t="s">
        <v>25</v>
      </c>
      <c r="F53" s="106">
        <v>1.00347222222222E-2</v>
      </c>
      <c r="G53" s="107">
        <v>15</v>
      </c>
      <c r="H53" s="108">
        <v>5</v>
      </c>
      <c r="I53" s="108"/>
    </row>
    <row r="54" spans="1:9" ht="12.75" x14ac:dyDescent="0.2">
      <c r="A54" s="104">
        <v>7</v>
      </c>
      <c r="B54" s="104">
        <v>25</v>
      </c>
      <c r="C54" s="104" t="s">
        <v>642</v>
      </c>
      <c r="D54" s="104" t="s">
        <v>18</v>
      </c>
      <c r="E54" s="105" t="s">
        <v>19</v>
      </c>
      <c r="F54" s="106">
        <v>1.03935185185185E-2</v>
      </c>
      <c r="G54" s="107">
        <v>14</v>
      </c>
      <c r="H54" s="108">
        <v>0</v>
      </c>
      <c r="I54" s="108"/>
    </row>
    <row r="55" spans="1:9" ht="12.75" x14ac:dyDescent="0.2">
      <c r="A55" s="104">
        <v>8</v>
      </c>
      <c r="B55" s="104">
        <v>22</v>
      </c>
      <c r="C55" s="104" t="s">
        <v>643</v>
      </c>
      <c r="D55" s="104" t="s">
        <v>73</v>
      </c>
      <c r="E55" s="105" t="s">
        <v>74</v>
      </c>
      <c r="F55" s="106">
        <v>1.07175925925926E-2</v>
      </c>
      <c r="G55" s="107">
        <v>13</v>
      </c>
      <c r="H55" s="108">
        <v>6</v>
      </c>
      <c r="I55" s="108"/>
    </row>
    <row r="56" spans="1:9" ht="12.75" x14ac:dyDescent="0.2">
      <c r="A56" s="104">
        <v>9</v>
      </c>
      <c r="B56" s="104">
        <v>60</v>
      </c>
      <c r="C56" s="104" t="s">
        <v>644</v>
      </c>
      <c r="D56" s="104" t="s">
        <v>64</v>
      </c>
      <c r="E56" s="105" t="s">
        <v>65</v>
      </c>
      <c r="F56" s="106">
        <v>1.1435185185185199E-2</v>
      </c>
      <c r="G56" s="107">
        <v>12</v>
      </c>
      <c r="H56" s="108">
        <v>7</v>
      </c>
      <c r="I56" s="108"/>
    </row>
    <row r="57" spans="1:9" ht="12.75" x14ac:dyDescent="0.2">
      <c r="A57" s="104">
        <v>10</v>
      </c>
      <c r="B57" s="104">
        <v>64</v>
      </c>
      <c r="C57" s="104" t="s">
        <v>645</v>
      </c>
      <c r="D57" s="104" t="s">
        <v>64</v>
      </c>
      <c r="E57" s="105" t="s">
        <v>65</v>
      </c>
      <c r="F57" s="106">
        <v>1.15509259259259E-2</v>
      </c>
      <c r="G57" s="107">
        <v>11</v>
      </c>
      <c r="H57" s="108">
        <v>8</v>
      </c>
      <c r="I57" s="108"/>
    </row>
    <row r="58" spans="1:9" ht="12.75" x14ac:dyDescent="0.2">
      <c r="A58" s="104">
        <v>11</v>
      </c>
      <c r="B58" s="104">
        <v>19</v>
      </c>
      <c r="C58" s="104" t="s">
        <v>646</v>
      </c>
      <c r="D58" s="104" t="s">
        <v>29</v>
      </c>
      <c r="E58" s="105" t="s">
        <v>30</v>
      </c>
      <c r="F58" s="106">
        <v>1.1793981481481501E-2</v>
      </c>
      <c r="G58" s="107">
        <v>10</v>
      </c>
      <c r="H58" s="108">
        <v>9</v>
      </c>
      <c r="I58" s="108"/>
    </row>
    <row r="59" spans="1:9" ht="12.75" x14ac:dyDescent="0.2">
      <c r="A59" s="104">
        <v>12</v>
      </c>
      <c r="B59" s="104">
        <v>24</v>
      </c>
      <c r="C59" s="104" t="s">
        <v>647</v>
      </c>
      <c r="D59" s="104" t="s">
        <v>73</v>
      </c>
      <c r="E59" s="105" t="s">
        <v>74</v>
      </c>
      <c r="F59" s="106">
        <v>1.30671296296296E-2</v>
      </c>
      <c r="G59" s="107">
        <v>9</v>
      </c>
      <c r="H59" s="108">
        <v>10</v>
      </c>
      <c r="I59" s="108"/>
    </row>
    <row r="61" spans="1:9" x14ac:dyDescent="0.25">
      <c r="A61" s="26" t="s">
        <v>648</v>
      </c>
    </row>
    <row r="62" spans="1:9" ht="12.75" x14ac:dyDescent="0.2">
      <c r="A62" s="54" t="s">
        <v>569</v>
      </c>
      <c r="B62" s="26" t="s">
        <v>604</v>
      </c>
      <c r="C62" s="26" t="s">
        <v>605</v>
      </c>
      <c r="D62" s="26" t="s">
        <v>10</v>
      </c>
      <c r="E62" s="26" t="s">
        <v>11</v>
      </c>
      <c r="F62" s="103" t="s">
        <v>8</v>
      </c>
      <c r="G62" s="26" t="s">
        <v>606</v>
      </c>
      <c r="H62" s="26"/>
      <c r="I62" s="26"/>
    </row>
    <row r="63" spans="1:9" ht="12.75" x14ac:dyDescent="0.2">
      <c r="A63" s="104">
        <v>1</v>
      </c>
      <c r="B63" s="104">
        <v>295</v>
      </c>
      <c r="C63" s="104" t="s">
        <v>649</v>
      </c>
      <c r="D63" s="104" t="s">
        <v>650</v>
      </c>
      <c r="E63" s="105" t="s">
        <v>651</v>
      </c>
      <c r="F63" s="106">
        <v>9.9074074074074099E-3</v>
      </c>
      <c r="G63" s="107">
        <v>15</v>
      </c>
      <c r="H63" s="108"/>
      <c r="I63" s="108"/>
    </row>
    <row r="64" spans="1:9" ht="12.75" x14ac:dyDescent="0.2">
      <c r="A64" s="104">
        <v>2</v>
      </c>
      <c r="B64" s="104">
        <v>262</v>
      </c>
      <c r="C64" s="104" t="s">
        <v>652</v>
      </c>
      <c r="D64" s="104" t="s">
        <v>18</v>
      </c>
      <c r="E64" s="105" t="s">
        <v>19</v>
      </c>
      <c r="F64" s="106">
        <v>1.01736111111111E-2</v>
      </c>
      <c r="G64" s="107">
        <v>14</v>
      </c>
      <c r="H64" s="108"/>
      <c r="I64" s="108"/>
    </row>
    <row r="65" spans="1:9" ht="12.75" x14ac:dyDescent="0.2">
      <c r="A65" s="104">
        <v>3</v>
      </c>
      <c r="B65" s="104">
        <v>215</v>
      </c>
      <c r="C65" s="104" t="s">
        <v>653</v>
      </c>
      <c r="D65" s="104" t="s">
        <v>24</v>
      </c>
      <c r="E65" s="105" t="s">
        <v>25</v>
      </c>
      <c r="F65" s="106">
        <v>1.14814814814815E-2</v>
      </c>
      <c r="G65" s="107">
        <v>13</v>
      </c>
      <c r="H65" s="108"/>
      <c r="I65" s="108"/>
    </row>
    <row r="66" spans="1:9" ht="12.75" x14ac:dyDescent="0.2">
      <c r="A66" s="104">
        <v>4</v>
      </c>
      <c r="B66" s="104">
        <v>272</v>
      </c>
      <c r="C66" s="104" t="s">
        <v>654</v>
      </c>
      <c r="D66" s="104" t="s">
        <v>18</v>
      </c>
      <c r="E66" s="105" t="s">
        <v>19</v>
      </c>
      <c r="F66" s="106">
        <v>1.23958333333333E-2</v>
      </c>
      <c r="G66" s="107">
        <v>12</v>
      </c>
      <c r="H66" s="108"/>
      <c r="I66" s="108"/>
    </row>
    <row r="67" spans="1:9" ht="12.75" x14ac:dyDescent="0.2">
      <c r="A67" s="104">
        <v>5</v>
      </c>
      <c r="B67" s="104">
        <v>210</v>
      </c>
      <c r="C67" s="104" t="s">
        <v>655</v>
      </c>
      <c r="D67" s="104" t="s">
        <v>24</v>
      </c>
      <c r="E67" s="105" t="s">
        <v>25</v>
      </c>
      <c r="F67" s="106">
        <v>1.2986111111111099E-2</v>
      </c>
      <c r="G67" s="107">
        <v>11</v>
      </c>
      <c r="H67" s="108"/>
      <c r="I67" s="108"/>
    </row>
    <row r="68" spans="1:9" ht="12.75" x14ac:dyDescent="0.2">
      <c r="A68" s="104">
        <v>6</v>
      </c>
      <c r="B68" s="104">
        <v>204</v>
      </c>
      <c r="C68" s="104" t="s">
        <v>656</v>
      </c>
      <c r="D68" s="104" t="s">
        <v>24</v>
      </c>
      <c r="E68" s="105" t="s">
        <v>25</v>
      </c>
      <c r="F68" s="106">
        <v>1.3518518518518499E-2</v>
      </c>
      <c r="G68" s="107">
        <v>10</v>
      </c>
      <c r="H68" s="108"/>
      <c r="I68" s="108"/>
    </row>
    <row r="69" spans="1:9" ht="12.75" x14ac:dyDescent="0.2">
      <c r="A69" s="104">
        <v>7</v>
      </c>
      <c r="B69" s="104">
        <v>269</v>
      </c>
      <c r="C69" s="104" t="s">
        <v>657</v>
      </c>
      <c r="D69" s="104" t="s">
        <v>18</v>
      </c>
      <c r="E69" s="105" t="s">
        <v>19</v>
      </c>
      <c r="F69" s="106">
        <v>1.40277777777778E-2</v>
      </c>
      <c r="G69" s="107">
        <v>9</v>
      </c>
      <c r="H69" s="108"/>
      <c r="I69" s="108"/>
    </row>
    <row r="70" spans="1:9" ht="12.75" x14ac:dyDescent="0.2">
      <c r="A70" s="104">
        <v>8</v>
      </c>
      <c r="B70" s="104">
        <v>284</v>
      </c>
      <c r="C70" s="104" t="s">
        <v>658</v>
      </c>
      <c r="D70" s="104" t="s">
        <v>192</v>
      </c>
      <c r="E70" s="105" t="s">
        <v>193</v>
      </c>
      <c r="F70" s="106">
        <v>1.4340277777777801E-2</v>
      </c>
      <c r="G70" s="107">
        <v>8</v>
      </c>
      <c r="H70" s="108"/>
      <c r="I70" s="108"/>
    </row>
    <row r="71" spans="1:9" ht="12.75" x14ac:dyDescent="0.2">
      <c r="A71" s="104">
        <v>9</v>
      </c>
      <c r="B71" s="104">
        <v>287</v>
      </c>
      <c r="C71" s="104" t="s">
        <v>659</v>
      </c>
      <c r="D71" s="104" t="s">
        <v>192</v>
      </c>
      <c r="E71" s="105" t="s">
        <v>193</v>
      </c>
      <c r="F71" s="106">
        <v>1.44907407407407E-2</v>
      </c>
      <c r="G71" s="107">
        <v>7</v>
      </c>
      <c r="H71" s="108"/>
      <c r="I71" s="108"/>
    </row>
    <row r="73" spans="1:9" x14ac:dyDescent="0.25">
      <c r="A73" s="26" t="s">
        <v>660</v>
      </c>
    </row>
    <row r="74" spans="1:9" ht="12.75" x14ac:dyDescent="0.2">
      <c r="A74" s="54" t="s">
        <v>569</v>
      </c>
      <c r="B74" s="26" t="s">
        <v>604</v>
      </c>
      <c r="C74" s="26" t="s">
        <v>605</v>
      </c>
      <c r="D74" s="26" t="s">
        <v>10</v>
      </c>
      <c r="E74" s="26" t="s">
        <v>11</v>
      </c>
      <c r="F74" s="103" t="s">
        <v>8</v>
      </c>
      <c r="G74" s="26" t="s">
        <v>606</v>
      </c>
      <c r="H74" s="26"/>
      <c r="I74" s="26"/>
    </row>
    <row r="75" spans="1:9" ht="12.75" x14ac:dyDescent="0.2">
      <c r="A75" s="104">
        <v>1</v>
      </c>
      <c r="B75" s="104">
        <v>273</v>
      </c>
      <c r="C75" s="104" t="s">
        <v>661</v>
      </c>
      <c r="D75" s="104" t="s">
        <v>18</v>
      </c>
      <c r="E75" s="105" t="s">
        <v>19</v>
      </c>
      <c r="F75" s="106">
        <v>1.1863425925925901E-2</v>
      </c>
      <c r="G75" s="107">
        <v>15</v>
      </c>
      <c r="H75" s="108"/>
      <c r="I75" s="108"/>
    </row>
    <row r="76" spans="1:9" ht="12.75" x14ac:dyDescent="0.2">
      <c r="A76" s="104">
        <v>2</v>
      </c>
      <c r="B76" s="104">
        <v>259</v>
      </c>
      <c r="C76" s="104" t="s">
        <v>662</v>
      </c>
      <c r="D76" s="104" t="s">
        <v>18</v>
      </c>
      <c r="E76" s="105" t="s">
        <v>19</v>
      </c>
      <c r="F76" s="106">
        <v>1.22685185185185E-2</v>
      </c>
      <c r="G76" s="107">
        <v>14</v>
      </c>
      <c r="H76" s="108"/>
      <c r="I76" s="108"/>
    </row>
    <row r="77" spans="1:9" ht="12.75" x14ac:dyDescent="0.2">
      <c r="A77" s="104">
        <v>3</v>
      </c>
      <c r="B77" s="104">
        <v>270</v>
      </c>
      <c r="C77" s="104" t="s">
        <v>663</v>
      </c>
      <c r="D77" s="104" t="s">
        <v>18</v>
      </c>
      <c r="E77" s="105" t="s">
        <v>19</v>
      </c>
      <c r="F77" s="106">
        <v>1.3287037037037E-2</v>
      </c>
      <c r="G77" s="107">
        <v>13</v>
      </c>
      <c r="H77" s="108"/>
      <c r="I77" s="108"/>
    </row>
    <row r="78" spans="1:9" ht="12.75" x14ac:dyDescent="0.2">
      <c r="A78" s="104">
        <v>4</v>
      </c>
      <c r="B78" s="104">
        <v>281</v>
      </c>
      <c r="C78" s="104" t="s">
        <v>664</v>
      </c>
      <c r="D78" s="104" t="s">
        <v>192</v>
      </c>
      <c r="E78" s="105" t="s">
        <v>193</v>
      </c>
      <c r="F78" s="106">
        <v>1.4664351851851901E-2</v>
      </c>
      <c r="G78" s="107">
        <v>12</v>
      </c>
      <c r="H78" s="108"/>
      <c r="I78" s="108"/>
    </row>
    <row r="79" spans="1:9" ht="12.75" x14ac:dyDescent="0.2">
      <c r="A79" s="104">
        <v>5</v>
      </c>
      <c r="B79" s="104">
        <v>246</v>
      </c>
      <c r="C79" s="104" t="s">
        <v>665</v>
      </c>
      <c r="D79" s="104" t="s">
        <v>73</v>
      </c>
      <c r="E79" s="105" t="s">
        <v>74</v>
      </c>
      <c r="F79" s="106">
        <v>1.5509259259259301E-2</v>
      </c>
      <c r="G79" s="107">
        <v>11</v>
      </c>
      <c r="H79" s="108"/>
      <c r="I79" s="108"/>
    </row>
    <row r="81" spans="1:9" x14ac:dyDescent="0.25">
      <c r="A81" s="26" t="s">
        <v>666</v>
      </c>
    </row>
    <row r="82" spans="1:9" ht="12.75" x14ac:dyDescent="0.2">
      <c r="A82" s="54" t="s">
        <v>569</v>
      </c>
      <c r="B82" s="26" t="s">
        <v>604</v>
      </c>
      <c r="C82" s="26" t="s">
        <v>605</v>
      </c>
      <c r="D82" s="26" t="s">
        <v>10</v>
      </c>
      <c r="E82" s="26" t="s">
        <v>11</v>
      </c>
      <c r="F82" s="103" t="s">
        <v>8</v>
      </c>
      <c r="G82" s="26" t="s">
        <v>606</v>
      </c>
      <c r="H82" s="26"/>
      <c r="I82" s="26"/>
    </row>
    <row r="83" spans="1:9" ht="12.75" x14ac:dyDescent="0.2">
      <c r="A83" s="104">
        <v>1</v>
      </c>
      <c r="B83" s="104">
        <v>277</v>
      </c>
      <c r="C83" s="104" t="s">
        <v>667</v>
      </c>
      <c r="D83" s="104" t="s">
        <v>192</v>
      </c>
      <c r="E83" s="105" t="s">
        <v>193</v>
      </c>
      <c r="F83" s="106">
        <v>9.4444444444444393E-3</v>
      </c>
      <c r="G83" s="107">
        <v>15</v>
      </c>
      <c r="H83" s="108"/>
      <c r="I83" s="108"/>
    </row>
    <row r="84" spans="1:9" ht="12.75" x14ac:dyDescent="0.2">
      <c r="A84" s="104">
        <v>2</v>
      </c>
      <c r="B84" s="104">
        <v>271</v>
      </c>
      <c r="C84" s="104" t="s">
        <v>668</v>
      </c>
      <c r="D84" s="104" t="s">
        <v>18</v>
      </c>
      <c r="E84" s="105" t="s">
        <v>19</v>
      </c>
      <c r="F84" s="106">
        <v>1.0277777777777801E-2</v>
      </c>
      <c r="G84" s="107">
        <v>14</v>
      </c>
      <c r="H84" s="108"/>
      <c r="I84" s="108"/>
    </row>
    <row r="85" spans="1:9" ht="12.75" x14ac:dyDescent="0.2">
      <c r="A85" s="104">
        <v>3</v>
      </c>
      <c r="B85" s="104">
        <v>258</v>
      </c>
      <c r="C85" s="104" t="s">
        <v>669</v>
      </c>
      <c r="D85" s="104" t="s">
        <v>18</v>
      </c>
      <c r="E85" s="105" t="s">
        <v>19</v>
      </c>
      <c r="F85" s="106">
        <v>1.0405092592592599E-2</v>
      </c>
      <c r="G85" s="107">
        <v>13</v>
      </c>
      <c r="H85" s="108"/>
      <c r="I85" s="108"/>
    </row>
    <row r="86" spans="1:9" ht="12.75" x14ac:dyDescent="0.2">
      <c r="A86" s="104">
        <v>4</v>
      </c>
      <c r="B86" s="104">
        <v>254</v>
      </c>
      <c r="C86" s="104" t="s">
        <v>670</v>
      </c>
      <c r="D86" s="104" t="s">
        <v>18</v>
      </c>
      <c r="E86" s="105" t="s">
        <v>19</v>
      </c>
      <c r="F86" s="106">
        <v>1.0914351851851901E-2</v>
      </c>
      <c r="G86" s="107">
        <v>12</v>
      </c>
      <c r="H86" s="108"/>
      <c r="I86" s="108"/>
    </row>
    <row r="87" spans="1:9" ht="12.75" x14ac:dyDescent="0.2">
      <c r="A87" s="104">
        <v>5</v>
      </c>
      <c r="B87" s="104">
        <v>257</v>
      </c>
      <c r="C87" s="104" t="s">
        <v>671</v>
      </c>
      <c r="D87" s="104" t="s">
        <v>18</v>
      </c>
      <c r="E87" s="105" t="s">
        <v>19</v>
      </c>
      <c r="F87" s="106">
        <v>1.13425925925926E-2</v>
      </c>
      <c r="G87" s="107">
        <v>11</v>
      </c>
      <c r="H87" s="108"/>
      <c r="I87" s="108"/>
    </row>
    <row r="88" spans="1:9" ht="12.75" x14ac:dyDescent="0.2">
      <c r="A88" s="104">
        <v>6</v>
      </c>
      <c r="B88" s="104">
        <v>293</v>
      </c>
      <c r="C88" s="104" t="s">
        <v>672</v>
      </c>
      <c r="D88" s="104" t="s">
        <v>650</v>
      </c>
      <c r="E88" s="105" t="s">
        <v>651</v>
      </c>
      <c r="F88" s="106">
        <v>1.13888888888889E-2</v>
      </c>
      <c r="G88" s="107">
        <v>10</v>
      </c>
      <c r="H88" s="108"/>
      <c r="I88" s="108"/>
    </row>
    <row r="89" spans="1:9" ht="12.75" x14ac:dyDescent="0.2">
      <c r="A89" s="104">
        <v>7</v>
      </c>
      <c r="B89" s="104">
        <v>252</v>
      </c>
      <c r="C89" s="104" t="s">
        <v>673</v>
      </c>
      <c r="D89" s="104" t="s">
        <v>18</v>
      </c>
      <c r="E89" s="105" t="s">
        <v>19</v>
      </c>
      <c r="F89" s="106">
        <v>1.15393518518519E-2</v>
      </c>
      <c r="G89" s="107">
        <v>9</v>
      </c>
      <c r="H89" s="108"/>
      <c r="I89" s="108"/>
    </row>
    <row r="90" spans="1:9" ht="12.75" x14ac:dyDescent="0.2">
      <c r="A90" s="104">
        <v>8</v>
      </c>
      <c r="B90" s="104">
        <v>292</v>
      </c>
      <c r="C90" s="104" t="s">
        <v>674</v>
      </c>
      <c r="D90" s="104" t="s">
        <v>675</v>
      </c>
      <c r="E90" s="105" t="s">
        <v>651</v>
      </c>
      <c r="F90" s="106">
        <v>1.1574074074074099E-2</v>
      </c>
      <c r="G90" s="107">
        <v>8</v>
      </c>
      <c r="H90" s="108"/>
      <c r="I90" s="108"/>
    </row>
    <row r="92" spans="1:9" x14ac:dyDescent="0.25">
      <c r="A92" s="26" t="s">
        <v>676</v>
      </c>
    </row>
    <row r="93" spans="1:9" ht="12.75" x14ac:dyDescent="0.2">
      <c r="A93" s="54" t="s">
        <v>569</v>
      </c>
      <c r="B93" s="26" t="s">
        <v>604</v>
      </c>
      <c r="C93" s="26" t="s">
        <v>605</v>
      </c>
      <c r="D93" s="26" t="s">
        <v>10</v>
      </c>
      <c r="E93" s="26" t="s">
        <v>11</v>
      </c>
      <c r="F93" s="103" t="s">
        <v>8</v>
      </c>
      <c r="G93" s="26" t="s">
        <v>606</v>
      </c>
      <c r="H93" s="26"/>
      <c r="I93" s="26"/>
    </row>
    <row r="94" spans="1:9" ht="12.75" x14ac:dyDescent="0.2">
      <c r="A94" s="104">
        <v>1</v>
      </c>
      <c r="B94" s="104">
        <v>213</v>
      </c>
      <c r="C94" s="104" t="s">
        <v>677</v>
      </c>
      <c r="D94" s="104" t="s">
        <v>24</v>
      </c>
      <c r="E94" s="105" t="s">
        <v>25</v>
      </c>
      <c r="F94" s="106">
        <v>1.14930555555556E-2</v>
      </c>
      <c r="G94" s="107">
        <v>15</v>
      </c>
      <c r="H94" s="108"/>
      <c r="I94" s="108"/>
    </row>
    <row r="95" spans="1:9" ht="12.75" x14ac:dyDescent="0.2">
      <c r="A95" s="104">
        <v>2</v>
      </c>
      <c r="B95" s="104">
        <v>214</v>
      </c>
      <c r="C95" s="104" t="s">
        <v>678</v>
      </c>
      <c r="D95" s="104" t="s">
        <v>24</v>
      </c>
      <c r="E95" s="105" t="s">
        <v>25</v>
      </c>
      <c r="F95" s="106">
        <v>1.1817129629629599E-2</v>
      </c>
      <c r="G95" s="107">
        <v>14</v>
      </c>
      <c r="H95" s="108"/>
      <c r="I95" s="108"/>
    </row>
  </sheetData>
  <pageMargins left="0.35433070866141736" right="0.15748031496062992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AA26"/>
  <sheetViews>
    <sheetView topLeftCell="A2" workbookViewId="0">
      <selection activeCell="G22" sqref="G22"/>
    </sheetView>
  </sheetViews>
  <sheetFormatPr defaultRowHeight="15" x14ac:dyDescent="0.25"/>
  <cols>
    <col min="2" max="6" width="0" hidden="1" customWidth="1"/>
    <col min="11" max="12" width="0" hidden="1" customWidth="1"/>
    <col min="15" max="19" width="0" hidden="1" customWidth="1"/>
    <col min="21" max="24" width="0" hidden="1" customWidth="1"/>
  </cols>
  <sheetData>
    <row r="1" spans="1:27" ht="26.25" x14ac:dyDescent="0.4">
      <c r="A1" s="124" t="s">
        <v>714</v>
      </c>
      <c r="B1" s="124"/>
      <c r="C1" s="124"/>
      <c r="D1" s="124"/>
      <c r="E1" s="124"/>
      <c r="F1" s="124"/>
      <c r="G1" s="124"/>
      <c r="H1" s="124"/>
      <c r="I1" s="124"/>
      <c r="J1" s="124"/>
      <c r="K1" s="125"/>
      <c r="L1" s="125"/>
      <c r="M1" s="126"/>
      <c r="N1" s="127"/>
      <c r="O1" s="127"/>
      <c r="AA1" s="128" t="s">
        <v>595</v>
      </c>
    </row>
    <row r="2" spans="1:27" x14ac:dyDescent="0.25">
      <c r="A2" s="129" t="s">
        <v>739</v>
      </c>
    </row>
    <row r="3" spans="1:27" x14ac:dyDescent="0.25">
      <c r="A3" s="130" t="s">
        <v>570</v>
      </c>
      <c r="B3" s="130" t="s">
        <v>38</v>
      </c>
      <c r="C3" s="130" t="s">
        <v>158</v>
      </c>
      <c r="D3" s="130" t="s">
        <v>367</v>
      </c>
      <c r="E3" s="130" t="s">
        <v>54</v>
      </c>
      <c r="F3" s="130" t="s">
        <v>590</v>
      </c>
      <c r="G3" s="130" t="s">
        <v>25</v>
      </c>
      <c r="H3" s="130" t="s">
        <v>30</v>
      </c>
      <c r="I3" s="130" t="s">
        <v>74</v>
      </c>
      <c r="J3" s="130" t="s">
        <v>19</v>
      </c>
      <c r="K3" s="130" t="s">
        <v>146</v>
      </c>
      <c r="L3" s="130" t="s">
        <v>50</v>
      </c>
      <c r="M3" s="130" t="s">
        <v>193</v>
      </c>
      <c r="N3" s="130" t="s">
        <v>35</v>
      </c>
      <c r="O3" s="130" t="s">
        <v>92</v>
      </c>
      <c r="P3" s="130" t="s">
        <v>252</v>
      </c>
      <c r="Q3" s="130" t="s">
        <v>137</v>
      </c>
      <c r="R3" s="130" t="s">
        <v>87</v>
      </c>
      <c r="S3" s="130" t="s">
        <v>167</v>
      </c>
      <c r="T3" s="130" t="s">
        <v>65</v>
      </c>
      <c r="U3" s="130" t="s">
        <v>729</v>
      </c>
      <c r="V3" s="130" t="s">
        <v>58</v>
      </c>
      <c r="W3" s="130" t="s">
        <v>134</v>
      </c>
      <c r="X3" s="130" t="s">
        <v>44</v>
      </c>
      <c r="Y3" s="130"/>
    </row>
    <row r="4" spans="1:27" x14ac:dyDescent="0.25">
      <c r="A4" s="130" t="s">
        <v>730</v>
      </c>
      <c r="B4" s="131">
        <v>11</v>
      </c>
      <c r="C4" s="131">
        <v>11</v>
      </c>
      <c r="D4" s="131">
        <v>11</v>
      </c>
      <c r="E4" s="131">
        <v>11</v>
      </c>
      <c r="F4" s="131">
        <v>11</v>
      </c>
      <c r="G4" s="131">
        <v>4</v>
      </c>
      <c r="H4" s="131">
        <v>8</v>
      </c>
      <c r="I4" s="131">
        <v>9</v>
      </c>
      <c r="J4" s="131">
        <v>5</v>
      </c>
      <c r="K4" s="131">
        <v>11</v>
      </c>
      <c r="L4" s="131">
        <v>11</v>
      </c>
      <c r="M4" s="131">
        <v>2</v>
      </c>
      <c r="N4" s="131">
        <v>1</v>
      </c>
      <c r="O4" s="131">
        <v>11</v>
      </c>
      <c r="P4" s="131">
        <v>11</v>
      </c>
      <c r="Q4" s="131">
        <v>11</v>
      </c>
      <c r="R4" s="131">
        <v>11</v>
      </c>
      <c r="S4" s="131">
        <v>11</v>
      </c>
      <c r="T4" s="131">
        <v>11</v>
      </c>
      <c r="U4" s="131">
        <v>11</v>
      </c>
      <c r="V4" s="131">
        <v>11</v>
      </c>
      <c r="W4" s="131">
        <v>11</v>
      </c>
      <c r="X4" s="131">
        <v>11</v>
      </c>
      <c r="Y4" s="131"/>
    </row>
    <row r="5" spans="1:27" x14ac:dyDescent="0.25">
      <c r="A5" s="130" t="s">
        <v>731</v>
      </c>
      <c r="B5" s="131">
        <v>11</v>
      </c>
      <c r="C5" s="131">
        <v>11</v>
      </c>
      <c r="D5" s="131">
        <v>11</v>
      </c>
      <c r="E5" s="131">
        <v>11</v>
      </c>
      <c r="F5" s="131">
        <v>11</v>
      </c>
      <c r="G5" s="131">
        <v>6</v>
      </c>
      <c r="H5" s="131">
        <v>11</v>
      </c>
      <c r="I5" s="131">
        <v>11</v>
      </c>
      <c r="J5" s="131">
        <v>7</v>
      </c>
      <c r="K5" s="131">
        <v>11</v>
      </c>
      <c r="L5" s="131">
        <v>11</v>
      </c>
      <c r="M5" s="131">
        <v>1</v>
      </c>
      <c r="N5" s="131">
        <v>11</v>
      </c>
      <c r="O5" s="131">
        <v>11</v>
      </c>
      <c r="P5" s="131">
        <v>11</v>
      </c>
      <c r="Q5" s="131">
        <v>11</v>
      </c>
      <c r="R5" s="131">
        <v>11</v>
      </c>
      <c r="S5" s="131">
        <v>11</v>
      </c>
      <c r="T5" s="131">
        <v>11</v>
      </c>
      <c r="U5" s="131">
        <v>11</v>
      </c>
      <c r="V5" s="131">
        <v>11</v>
      </c>
      <c r="W5" s="131">
        <v>11</v>
      </c>
      <c r="X5" s="131">
        <v>11</v>
      </c>
      <c r="Y5" s="131"/>
    </row>
    <row r="6" spans="1:27" x14ac:dyDescent="0.25">
      <c r="A6" s="130" t="s">
        <v>732</v>
      </c>
      <c r="B6" s="131">
        <v>11</v>
      </c>
      <c r="C6" s="131">
        <v>11</v>
      </c>
      <c r="D6" s="131">
        <v>11</v>
      </c>
      <c r="E6" s="131">
        <v>11</v>
      </c>
      <c r="F6" s="131">
        <v>11</v>
      </c>
      <c r="G6" s="131">
        <v>11</v>
      </c>
      <c r="H6" s="131">
        <v>11</v>
      </c>
      <c r="I6" s="131">
        <v>11</v>
      </c>
      <c r="J6" s="131">
        <v>2</v>
      </c>
      <c r="K6" s="131">
        <v>11</v>
      </c>
      <c r="L6" s="131">
        <v>11</v>
      </c>
      <c r="M6" s="131">
        <v>3</v>
      </c>
      <c r="N6" s="131">
        <v>11</v>
      </c>
      <c r="O6" s="131">
        <v>11</v>
      </c>
      <c r="P6" s="131">
        <v>11</v>
      </c>
      <c r="Q6" s="131">
        <v>11</v>
      </c>
      <c r="R6" s="131">
        <v>11</v>
      </c>
      <c r="S6" s="131">
        <v>11</v>
      </c>
      <c r="T6" s="131">
        <v>11</v>
      </c>
      <c r="U6" s="131">
        <v>11</v>
      </c>
      <c r="V6" s="131">
        <v>11</v>
      </c>
      <c r="W6" s="131">
        <v>11</v>
      </c>
      <c r="X6" s="131">
        <v>11</v>
      </c>
      <c r="Y6" s="131"/>
    </row>
    <row r="7" spans="1:27" x14ac:dyDescent="0.25">
      <c r="A7" s="130" t="s">
        <v>733</v>
      </c>
      <c r="B7" s="131">
        <v>11</v>
      </c>
      <c r="C7" s="131">
        <v>11</v>
      </c>
      <c r="D7" s="131">
        <v>11</v>
      </c>
      <c r="E7" s="131">
        <v>11</v>
      </c>
      <c r="F7" s="131">
        <v>11</v>
      </c>
      <c r="G7" s="131">
        <v>5</v>
      </c>
      <c r="H7" s="131">
        <v>9</v>
      </c>
      <c r="I7" s="131">
        <v>6</v>
      </c>
      <c r="J7" s="131">
        <v>1</v>
      </c>
      <c r="K7" s="131">
        <v>11</v>
      </c>
      <c r="L7" s="131">
        <v>11</v>
      </c>
      <c r="M7" s="131">
        <v>3</v>
      </c>
      <c r="N7" s="131">
        <v>11</v>
      </c>
      <c r="O7" s="131">
        <v>11</v>
      </c>
      <c r="P7" s="131">
        <v>11</v>
      </c>
      <c r="Q7" s="131">
        <v>11</v>
      </c>
      <c r="R7" s="131">
        <v>11</v>
      </c>
      <c r="S7" s="131">
        <v>11</v>
      </c>
      <c r="T7" s="131">
        <v>7</v>
      </c>
      <c r="U7" s="131">
        <v>11</v>
      </c>
      <c r="V7" s="131">
        <v>11</v>
      </c>
      <c r="W7" s="131">
        <v>11</v>
      </c>
      <c r="X7" s="131">
        <v>11</v>
      </c>
      <c r="Y7" s="131"/>
    </row>
    <row r="8" spans="1:27" x14ac:dyDescent="0.25">
      <c r="A8" s="130" t="s">
        <v>734</v>
      </c>
      <c r="B8" s="131">
        <v>11</v>
      </c>
      <c r="C8" s="131">
        <v>11</v>
      </c>
      <c r="D8" s="131">
        <v>11</v>
      </c>
      <c r="E8" s="131">
        <v>11</v>
      </c>
      <c r="F8" s="131">
        <v>11</v>
      </c>
      <c r="G8" s="131">
        <v>11</v>
      </c>
      <c r="H8" s="131">
        <v>11</v>
      </c>
      <c r="I8" s="131">
        <v>10</v>
      </c>
      <c r="J8" s="131">
        <v>2</v>
      </c>
      <c r="K8" s="131">
        <v>11</v>
      </c>
      <c r="L8" s="131">
        <v>11</v>
      </c>
      <c r="M8" s="131">
        <v>4</v>
      </c>
      <c r="N8" s="131">
        <v>11</v>
      </c>
      <c r="O8" s="131">
        <v>11</v>
      </c>
      <c r="P8" s="131">
        <v>11</v>
      </c>
      <c r="Q8" s="131">
        <v>11</v>
      </c>
      <c r="R8" s="131">
        <v>11</v>
      </c>
      <c r="S8" s="131">
        <v>11</v>
      </c>
      <c r="T8" s="131">
        <v>8</v>
      </c>
      <c r="U8" s="131">
        <v>11</v>
      </c>
      <c r="V8" s="131">
        <v>11</v>
      </c>
      <c r="W8" s="131">
        <v>11</v>
      </c>
      <c r="X8" s="131">
        <v>11</v>
      </c>
      <c r="Y8" s="131"/>
    </row>
    <row r="9" spans="1:27" x14ac:dyDescent="0.25">
      <c r="A9" s="130" t="s">
        <v>735</v>
      </c>
      <c r="B9" s="131">
        <v>11</v>
      </c>
      <c r="C9" s="131">
        <v>11</v>
      </c>
      <c r="D9" s="131">
        <v>11</v>
      </c>
      <c r="E9" s="131">
        <v>11</v>
      </c>
      <c r="F9" s="131">
        <v>11</v>
      </c>
      <c r="G9" s="131">
        <v>11</v>
      </c>
      <c r="H9" s="131">
        <v>11</v>
      </c>
      <c r="I9" s="131">
        <v>11</v>
      </c>
      <c r="J9" s="131">
        <v>11</v>
      </c>
      <c r="K9" s="131">
        <v>11</v>
      </c>
      <c r="L9" s="131">
        <v>11</v>
      </c>
      <c r="M9" s="131">
        <v>1</v>
      </c>
      <c r="N9" s="131">
        <v>11</v>
      </c>
      <c r="O9" s="131">
        <v>11</v>
      </c>
      <c r="P9" s="131">
        <v>11</v>
      </c>
      <c r="Q9" s="131">
        <v>11</v>
      </c>
      <c r="R9" s="131">
        <v>11</v>
      </c>
      <c r="S9" s="131">
        <v>11</v>
      </c>
      <c r="T9" s="131">
        <v>2</v>
      </c>
      <c r="U9" s="131">
        <v>11</v>
      </c>
      <c r="V9" s="131">
        <v>11</v>
      </c>
      <c r="W9" s="131">
        <v>11</v>
      </c>
      <c r="X9" s="131">
        <v>11</v>
      </c>
      <c r="Y9" s="131"/>
    </row>
    <row r="10" spans="1:27" x14ac:dyDescent="0.25">
      <c r="A10" s="130"/>
      <c r="B10" s="132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</row>
    <row r="11" spans="1:27" x14ac:dyDescent="0.25">
      <c r="A11" s="130" t="s">
        <v>497</v>
      </c>
      <c r="B11" s="134">
        <v>66</v>
      </c>
      <c r="C11" s="134">
        <v>66</v>
      </c>
      <c r="D11" s="134">
        <v>66</v>
      </c>
      <c r="E11" s="134">
        <v>66</v>
      </c>
      <c r="F11" s="134">
        <v>66</v>
      </c>
      <c r="G11" s="134">
        <v>48</v>
      </c>
      <c r="H11" s="134">
        <v>61</v>
      </c>
      <c r="I11" s="134">
        <v>58</v>
      </c>
      <c r="J11" s="134">
        <v>28</v>
      </c>
      <c r="K11" s="134">
        <v>66</v>
      </c>
      <c r="L11" s="134">
        <v>66</v>
      </c>
      <c r="M11" s="134">
        <v>14</v>
      </c>
      <c r="N11" s="134">
        <v>56</v>
      </c>
      <c r="O11" s="134">
        <v>66</v>
      </c>
      <c r="P11" s="134">
        <v>66</v>
      </c>
      <c r="Q11" s="134">
        <v>66</v>
      </c>
      <c r="R11" s="134">
        <v>66</v>
      </c>
      <c r="S11" s="134">
        <v>66</v>
      </c>
      <c r="T11" s="134">
        <v>50</v>
      </c>
      <c r="U11" s="134">
        <v>66</v>
      </c>
      <c r="V11" s="134">
        <v>66</v>
      </c>
      <c r="W11" s="134">
        <v>66</v>
      </c>
      <c r="X11" s="134">
        <v>66</v>
      </c>
      <c r="Y11" s="135"/>
    </row>
    <row r="12" spans="1:27" x14ac:dyDescent="0.25">
      <c r="A12" s="130"/>
      <c r="B12" s="132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</row>
    <row r="13" spans="1:27" x14ac:dyDescent="0.25">
      <c r="A13" s="130" t="s">
        <v>487</v>
      </c>
      <c r="B13" s="136">
        <v>8</v>
      </c>
      <c r="C13" s="136">
        <v>8</v>
      </c>
      <c r="D13" s="136">
        <v>8</v>
      </c>
      <c r="E13" s="136">
        <v>8</v>
      </c>
      <c r="F13" s="136">
        <v>8</v>
      </c>
      <c r="G13" s="136">
        <v>3</v>
      </c>
      <c r="H13" s="136">
        <v>7</v>
      </c>
      <c r="I13" s="136">
        <v>6</v>
      </c>
      <c r="J13" s="136">
        <v>2</v>
      </c>
      <c r="K13" s="136">
        <v>8</v>
      </c>
      <c r="L13" s="136">
        <v>8</v>
      </c>
      <c r="M13" s="136">
        <v>1</v>
      </c>
      <c r="N13" s="136">
        <v>5</v>
      </c>
      <c r="O13" s="136">
        <v>8</v>
      </c>
      <c r="P13" s="136">
        <v>8</v>
      </c>
      <c r="Q13" s="136">
        <v>8</v>
      </c>
      <c r="R13" s="136">
        <v>8</v>
      </c>
      <c r="S13" s="136">
        <v>8</v>
      </c>
      <c r="T13" s="136">
        <v>4</v>
      </c>
      <c r="U13" s="136">
        <v>8</v>
      </c>
      <c r="V13" s="136">
        <v>8</v>
      </c>
      <c r="W13" s="136">
        <v>8</v>
      </c>
      <c r="X13" s="136">
        <v>8</v>
      </c>
      <c r="Y13" s="136"/>
    </row>
    <row r="14" spans="1:27" x14ac:dyDescent="0.25">
      <c r="A14" s="137" t="s">
        <v>572</v>
      </c>
      <c r="B14" s="133">
        <v>0</v>
      </c>
      <c r="C14" s="133">
        <v>0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133">
        <v>0</v>
      </c>
      <c r="R14" s="133">
        <v>0</v>
      </c>
      <c r="S14" s="133">
        <v>0</v>
      </c>
      <c r="T14" s="133">
        <v>0</v>
      </c>
      <c r="U14" s="133">
        <v>0</v>
      </c>
      <c r="V14" s="133">
        <v>0</v>
      </c>
      <c r="W14" s="133">
        <v>0</v>
      </c>
      <c r="X14" s="133">
        <v>0</v>
      </c>
      <c r="Y14" s="133"/>
    </row>
    <row r="15" spans="1:27" x14ac:dyDescent="0.25">
      <c r="A15" s="130" t="s">
        <v>573</v>
      </c>
      <c r="B15" s="133">
        <v>8</v>
      </c>
      <c r="C15" s="133">
        <v>8</v>
      </c>
      <c r="D15" s="133">
        <v>8</v>
      </c>
      <c r="E15" s="133">
        <v>8</v>
      </c>
      <c r="F15" s="133">
        <v>8</v>
      </c>
      <c r="G15" s="133">
        <v>3</v>
      </c>
      <c r="H15" s="133">
        <v>7</v>
      </c>
      <c r="I15" s="133">
        <v>6</v>
      </c>
      <c r="J15" s="133">
        <v>2</v>
      </c>
      <c r="K15" s="133">
        <v>8</v>
      </c>
      <c r="L15" s="133">
        <v>8</v>
      </c>
      <c r="M15" s="133">
        <v>1</v>
      </c>
      <c r="N15" s="133">
        <v>5</v>
      </c>
      <c r="O15" s="133">
        <v>8</v>
      </c>
      <c r="P15" s="133">
        <v>8</v>
      </c>
      <c r="Q15" s="133">
        <v>8</v>
      </c>
      <c r="R15" s="133">
        <v>8</v>
      </c>
      <c r="S15" s="133">
        <v>8</v>
      </c>
      <c r="T15" s="133">
        <v>4</v>
      </c>
      <c r="U15" s="133">
        <v>8</v>
      </c>
      <c r="V15" s="133">
        <v>8</v>
      </c>
      <c r="W15" s="133">
        <v>8</v>
      </c>
      <c r="X15" s="133">
        <v>8</v>
      </c>
      <c r="Y15" s="133"/>
    </row>
    <row r="16" spans="1:27" x14ac:dyDescent="0.25">
      <c r="A16" s="130" t="s">
        <v>574</v>
      </c>
      <c r="B16" s="136">
        <v>8</v>
      </c>
      <c r="C16" s="136">
        <v>8</v>
      </c>
      <c r="D16" s="136">
        <v>8</v>
      </c>
      <c r="E16" s="136">
        <v>8</v>
      </c>
      <c r="F16" s="136">
        <v>8</v>
      </c>
      <c r="G16" s="136">
        <v>3</v>
      </c>
      <c r="H16" s="136">
        <v>7</v>
      </c>
      <c r="I16" s="136">
        <v>6</v>
      </c>
      <c r="J16" s="136">
        <v>2</v>
      </c>
      <c r="K16" s="136">
        <v>8</v>
      </c>
      <c r="L16" s="136">
        <v>8</v>
      </c>
      <c r="M16" s="136">
        <v>1</v>
      </c>
      <c r="N16" s="136">
        <v>5</v>
      </c>
      <c r="O16" s="136">
        <v>8</v>
      </c>
      <c r="P16" s="136">
        <v>8</v>
      </c>
      <c r="Q16" s="136">
        <v>8</v>
      </c>
      <c r="R16" s="136">
        <v>8</v>
      </c>
      <c r="S16" s="136">
        <v>8</v>
      </c>
      <c r="T16" s="136">
        <v>4</v>
      </c>
      <c r="U16" s="136">
        <v>8</v>
      </c>
      <c r="V16" s="136">
        <v>8</v>
      </c>
      <c r="W16" s="136">
        <v>8</v>
      </c>
      <c r="X16" s="136">
        <v>8</v>
      </c>
      <c r="Y16" s="136"/>
    </row>
    <row r="18" spans="1:7" x14ac:dyDescent="0.25">
      <c r="A18" s="130" t="s">
        <v>736</v>
      </c>
    </row>
    <row r="19" spans="1:7" x14ac:dyDescent="0.25">
      <c r="A19">
        <v>1</v>
      </c>
      <c r="G19" t="s">
        <v>737</v>
      </c>
    </row>
    <row r="20" spans="1:7" x14ac:dyDescent="0.25">
      <c r="A20">
        <v>2</v>
      </c>
      <c r="G20" t="s">
        <v>738</v>
      </c>
    </row>
    <row r="21" spans="1:7" x14ac:dyDescent="0.25">
      <c r="A21">
        <v>3</v>
      </c>
      <c r="G21" t="s">
        <v>745</v>
      </c>
    </row>
    <row r="22" spans="1:7" x14ac:dyDescent="0.25">
      <c r="A22">
        <v>4</v>
      </c>
      <c r="G22" t="s">
        <v>740</v>
      </c>
    </row>
    <row r="23" spans="1:7" x14ac:dyDescent="0.25">
      <c r="G23" t="s">
        <v>743</v>
      </c>
    </row>
    <row r="24" spans="1:7" x14ac:dyDescent="0.25">
      <c r="G24" t="s">
        <v>744</v>
      </c>
    </row>
    <row r="25" spans="1:7" x14ac:dyDescent="0.25">
      <c r="A25">
        <v>5</v>
      </c>
      <c r="G25" t="s">
        <v>742</v>
      </c>
    </row>
    <row r="26" spans="1:7" x14ac:dyDescent="0.25">
      <c r="A26">
        <v>6</v>
      </c>
      <c r="G26" t="s">
        <v>741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ksCumJunior">
    <tabColor rgb="FF92D050"/>
  </sheetPr>
  <dimension ref="A1:AR123"/>
  <sheetViews>
    <sheetView topLeftCell="A11" workbookViewId="0">
      <selection activeCell="A11" sqref="A11"/>
    </sheetView>
  </sheetViews>
  <sheetFormatPr defaultColWidth="9.140625" defaultRowHeight="12.75" outlineLevelRow="1" outlineLevelCol="1" x14ac:dyDescent="0.2"/>
  <cols>
    <col min="1" max="1" width="7.42578125" style="2" customWidth="1"/>
    <col min="2" max="2" width="22.5703125" style="2" customWidth="1"/>
    <col min="3" max="3" width="8.42578125" style="2" customWidth="1"/>
    <col min="4" max="10" width="7.140625" style="2" customWidth="1"/>
    <col min="11" max="12" width="8.140625" style="2" customWidth="1"/>
    <col min="13" max="13" width="10.42578125" style="2" hidden="1" customWidth="1" outlineLevel="1"/>
    <col min="14" max="14" width="9.140625" style="2" collapsed="1"/>
    <col min="15" max="17" width="9.140625" style="2" customWidth="1"/>
    <col min="18" max="19" width="10.85546875" style="2" hidden="1" customWidth="1" outlineLevel="1"/>
    <col min="20" max="26" width="9.140625" style="2" hidden="1" customWidth="1" outlineLevel="1"/>
    <col min="27" max="27" width="9.140625" style="2" hidden="1" customWidth="1" outlineLevel="1" collapsed="1"/>
    <col min="28" max="42" width="9.140625" style="2" hidden="1" customWidth="1" outlineLevel="1"/>
    <col min="43" max="43" width="1.5703125" style="2" hidden="1" customWidth="1" outlineLevel="1"/>
    <col min="44" max="44" width="9.140625" style="2" collapsed="1"/>
    <col min="45" max="16384" width="9.140625" style="2"/>
  </cols>
  <sheetData>
    <row r="1" spans="1:43" hidden="1" outlineLevel="1" x14ac:dyDescent="0.2">
      <c r="U1" s="28" t="s">
        <v>464</v>
      </c>
      <c r="V1" s="29" t="s">
        <v>465</v>
      </c>
      <c r="W1" s="27" t="str">
        <f>IF(ISBLANK(V1),"X",IF(AND(V1&lt;115,V1&gt;95),V1+1,V1))</f>
        <v xml:space="preserve">Formula to correct scores psoted </v>
      </c>
      <c r="X1" s="27" t="str">
        <f>IF(OR(X$6&gt;$C$5,X$6&gt;COUNT($D1:$I1)),"",LARGE($D1:$I1,X$6))</f>
        <v/>
      </c>
      <c r="Y1" s="27" t="str">
        <f>IF(OR(Y$6&gt;$C$5,Y$6&gt;COUNT($D1:$I1)),"",LARGE($D1:$I1,Y$6))</f>
        <v/>
      </c>
      <c r="Z1" s="27" t="str">
        <f>IF(OR(Z$6&gt;$C$5,Z$6&gt;COUNT($D1:$I1)),"",LARGE($D1:$I1,Z$6))</f>
        <v/>
      </c>
      <c r="AA1" s="27" t="str">
        <f>IF(OR(AA$6&gt;$C$5,AA$6&gt;COUNT($D1:$I1)),"",LARGE($D1:$I1,AA$6))</f>
        <v/>
      </c>
      <c r="AB1" s="1"/>
      <c r="AC1" s="1"/>
      <c r="AD1" s="1"/>
      <c r="AE1" s="1"/>
      <c r="AF1" s="1"/>
      <c r="AG1" s="1"/>
      <c r="AH1" s="1"/>
      <c r="AI1" s="27"/>
      <c r="AQ1" s="30"/>
    </row>
    <row r="2" spans="1:43" hidden="1" outlineLevel="1" x14ac:dyDescent="0.2">
      <c r="A2" s="2" t="s">
        <v>466</v>
      </c>
      <c r="D2" s="28" t="s">
        <v>467</v>
      </c>
      <c r="E2" s="2" t="b">
        <f>SUM(E6:E6)&gt;0</f>
        <v>0</v>
      </c>
      <c r="I2" s="31" t="s">
        <v>679</v>
      </c>
      <c r="J2" s="32">
        <f>IFERROR(LARGE(D2:I2,1),0)+IF($C$5&gt;=2,IFERROR(LARGE(D2:I2,2),0),0)+IF($C$5&gt;=3,IFERROR(LARGE(D2:I2,3),0),0)+IF($C$5&gt;=4,IFERROR(LARGE(D2:I2,4),0),0)+IF($C$5&gt;=5,IFERROR(LARGE(D2:I2,5),0),0)+IF($C$5&gt;=6,IFERROR(LARGE(D2:I2,6),0),0)</f>
        <v>0</v>
      </c>
      <c r="K2" s="32"/>
      <c r="L2" s="32"/>
      <c r="M2" s="33">
        <f>J2+(ROW(J2)-ROW(J$6))/10000</f>
        <v>-4.0000000000000002E-4</v>
      </c>
      <c r="N2" s="32">
        <f>COUNT(D2:I2)</f>
        <v>0</v>
      </c>
      <c r="O2" s="32">
        <f ca="1">IF(AND(N2=1,OFFSET(C2,0,O$3)&gt;0),"Y",0)</f>
        <v>0</v>
      </c>
      <c r="P2" s="34">
        <v>0</v>
      </c>
      <c r="Q2" s="113">
        <f>1-(P2=P1)</f>
        <v>0</v>
      </c>
      <c r="R2" s="36">
        <f>IFERROR(LARGE(D2:I2,1),0)*1.001+IF($C$5&gt;=2,IFERROR(LARGE(D2:I2,2),0),0)*1.0001+IF($C$5&gt;=3,IFERROR(LARGE(D2:I2,3),0),0)*1.00001+IF($C$5&gt;=4,IFERROR(LARGE(D2:I2,4),0),0)*1.000001+IF($C$5&gt;=5,IFERROR(LARGE(D2:I2,5),0),0)*1.0000001+IF($C$5&gt;=6,IFERROR(LARGE(D2:I2,6),0),0)*1.00000001</f>
        <v>0</v>
      </c>
      <c r="S2" s="36">
        <f>J2+V2/1000+IF($C$5&gt;=2,W2/10000,0)+IF($C$5&gt;=3,X2/100000,0)+IF($C$5&gt;=4,Y2/1000000,0)+IF($C$5&gt;=5,Z2/10000000,0)+IF($C$5&gt;=6,AA2/100000000,0)</f>
        <v>0</v>
      </c>
      <c r="T2" s="35">
        <f>1-(R2=S2)</f>
        <v>0</v>
      </c>
      <c r="U2" s="35">
        <f>M2+V2/1000+W2/10000+X2/100000+Y2/1000000+Z2/10000000+AA2/100000000</f>
        <v>-4.0000000000000002E-4</v>
      </c>
      <c r="V2" s="35"/>
      <c r="W2" s="27"/>
      <c r="X2" s="27"/>
      <c r="Y2" s="27"/>
      <c r="Z2" s="27"/>
      <c r="AB2" s="31" t="s">
        <v>680</v>
      </c>
      <c r="AC2" s="37" t="e">
        <v>#N/A</v>
      </c>
      <c r="AD2" s="37" t="e">
        <f>IF($AC2="Query O/S",AN2,0)</f>
        <v>#N/A</v>
      </c>
      <c r="AE2" s="37" t="e">
        <f>IF($AC2="Query O/S",AO2,0)</f>
        <v>#N/A</v>
      </c>
      <c r="AF2" s="37" t="e">
        <f>IF($AC2="Query O/S",AP2,0)</f>
        <v>#N/A</v>
      </c>
      <c r="AG2" s="38"/>
      <c r="AH2" s="39"/>
      <c r="AI2" s="40">
        <f>MAX(D2:I2)</f>
        <v>0</v>
      </c>
      <c r="AJ2" s="32">
        <f>(IFERROR(LARGE(D2:I2,1),0)+IF($AJ$3&gt;=2,IFERROR(LARGE(D2:I2,2),0),0)+IF($AJ$3&gt;=3,IFERROR(LARGE(D2:I2,3),0),0)+IF($AJ$3&gt;=4,IFERROR(LARGE(D2:I2,4),0),0)+IF($AJ$3&gt;=5,IFERROR(LARGE(D2:I2,5),0),0)+IF($AJ$3&gt;=6,IFERROR(LARGE(D2:I2,6),0),0)+AI2)</f>
        <v>0</v>
      </c>
      <c r="AK2" s="41" t="e">
        <f>IF(AND($AC2="Query O/s",AN2&lt;&gt;""),AN2,"-")</f>
        <v>#N/A</v>
      </c>
      <c r="AL2" s="41" t="e">
        <f>IF(AND($AC2="Query O/s",AO2&lt;&gt;""),AO2,"-")</f>
        <v>#N/A</v>
      </c>
      <c r="AM2" s="41" t="e">
        <f>IF(AND($AC2="Query O/s",AP2&lt;&gt;""),AP2,"-")</f>
        <v>#N/A</v>
      </c>
      <c r="AQ2" s="30"/>
    </row>
    <row r="3" spans="1:43" hidden="1" outlineLevel="1" x14ac:dyDescent="0.2">
      <c r="D3" s="28"/>
      <c r="I3" s="31"/>
      <c r="J3" s="27"/>
      <c r="K3" s="27"/>
      <c r="L3" s="27"/>
      <c r="M3" s="42"/>
      <c r="N3" s="27" t="s">
        <v>470</v>
      </c>
      <c r="O3" s="43">
        <v>1</v>
      </c>
      <c r="P3" s="44" t="s">
        <v>681</v>
      </c>
      <c r="Q3" s="45" t="s">
        <v>472</v>
      </c>
      <c r="T3" s="45" t="s">
        <v>473</v>
      </c>
      <c r="V3" s="29"/>
      <c r="W3" s="27"/>
      <c r="X3" s="27"/>
      <c r="Y3" s="27"/>
      <c r="Z3" s="27"/>
      <c r="AI3" s="1" t="s">
        <v>474</v>
      </c>
      <c r="AJ3" s="3">
        <f>$C$5-1</f>
        <v>3</v>
      </c>
      <c r="AN3" s="1" t="s">
        <v>475</v>
      </c>
      <c r="AQ3" s="30"/>
    </row>
    <row r="4" spans="1:43" s="15" customFormat="1" ht="38.25" customHeight="1" collapsed="1" thickBot="1" x14ac:dyDescent="0.45">
      <c r="A4" s="15" t="s">
        <v>717</v>
      </c>
      <c r="D4" s="33"/>
      <c r="E4" s="33"/>
      <c r="F4" s="33"/>
      <c r="Q4" s="47">
        <f>SUM(Q7:Q279)</f>
        <v>0</v>
      </c>
      <c r="T4" s="47">
        <f>SUM(T7:T279)</f>
        <v>0</v>
      </c>
      <c r="U4" s="44" t="s">
        <v>682</v>
      </c>
      <c r="V4" s="114"/>
      <c r="W4" s="114"/>
      <c r="X4" s="114"/>
      <c r="AB4" s="27"/>
      <c r="AC4" s="27"/>
      <c r="AD4" s="27"/>
      <c r="AE4" s="27"/>
      <c r="AF4" s="27"/>
      <c r="AG4" s="27"/>
      <c r="AH4" s="27"/>
      <c r="AI4" s="27"/>
      <c r="AJ4" s="44" t="s">
        <v>683</v>
      </c>
      <c r="AK4" s="27"/>
      <c r="AL4" s="27"/>
      <c r="AM4" s="27"/>
      <c r="AN4" s="27"/>
      <c r="AO4" s="27"/>
      <c r="AP4" s="27"/>
      <c r="AQ4" s="48" t="s">
        <v>684</v>
      </c>
    </row>
    <row r="5" spans="1:43" s="26" customFormat="1" x14ac:dyDescent="0.2">
      <c r="A5" s="26" t="s">
        <v>479</v>
      </c>
      <c r="C5" s="49">
        <v>4</v>
      </c>
      <c r="D5" s="33"/>
      <c r="E5" s="33"/>
      <c r="J5" s="50" t="str">
        <f>"Total is best " &amp;C5&amp;" races"</f>
        <v>Total is best 4 races</v>
      </c>
      <c r="R5" s="51" t="s">
        <v>481</v>
      </c>
      <c r="S5" s="51"/>
      <c r="T5" s="51"/>
      <c r="U5" s="31"/>
      <c r="V5" s="26" t="s">
        <v>482</v>
      </c>
      <c r="AB5" s="2"/>
      <c r="AC5" s="2"/>
      <c r="AD5" s="26" t="s">
        <v>483</v>
      </c>
      <c r="AG5" s="26" t="s">
        <v>484</v>
      </c>
      <c r="AH5" s="2"/>
      <c r="AK5" s="26" t="s">
        <v>485</v>
      </c>
      <c r="AN5" s="44" t="s">
        <v>685</v>
      </c>
      <c r="AQ5" s="52"/>
    </row>
    <row r="6" spans="1:43" s="26" customFormat="1" ht="36.75" customHeight="1" x14ac:dyDescent="0.2">
      <c r="A6" s="26" t="s">
        <v>487</v>
      </c>
      <c r="B6" s="26" t="s">
        <v>489</v>
      </c>
      <c r="C6" s="54" t="s">
        <v>490</v>
      </c>
      <c r="D6" s="90" t="s">
        <v>491</v>
      </c>
      <c r="E6" s="90" t="s">
        <v>492</v>
      </c>
      <c r="F6" s="90" t="s">
        <v>493</v>
      </c>
      <c r="G6" s="90" t="s">
        <v>494</v>
      </c>
      <c r="H6" s="90" t="s">
        <v>495</v>
      </c>
      <c r="I6" s="90" t="s">
        <v>496</v>
      </c>
      <c r="J6" s="90" t="s">
        <v>497</v>
      </c>
      <c r="K6" s="115"/>
      <c r="L6" s="115" t="s">
        <v>499</v>
      </c>
      <c r="M6" s="56" t="s">
        <v>500</v>
      </c>
      <c r="N6" s="116" t="s">
        <v>501</v>
      </c>
      <c r="O6" s="115" t="s">
        <v>502</v>
      </c>
      <c r="P6" s="54" t="s">
        <v>503</v>
      </c>
      <c r="Q6" s="57" t="s">
        <v>472</v>
      </c>
      <c r="R6" s="20" t="s">
        <v>504</v>
      </c>
      <c r="S6" s="57" t="s">
        <v>505</v>
      </c>
      <c r="T6" s="57" t="s">
        <v>506</v>
      </c>
      <c r="U6" s="116" t="s">
        <v>686</v>
      </c>
      <c r="V6" s="90">
        <v>1</v>
      </c>
      <c r="W6" s="90">
        <v>2</v>
      </c>
      <c r="X6" s="90">
        <v>3</v>
      </c>
      <c r="Y6" s="90">
        <v>4</v>
      </c>
      <c r="Z6" s="90">
        <v>5</v>
      </c>
      <c r="AA6" s="90">
        <v>6</v>
      </c>
      <c r="AC6" s="58" t="s">
        <v>508</v>
      </c>
      <c r="AD6" s="22" t="s">
        <v>509</v>
      </c>
      <c r="AE6" s="22" t="s">
        <v>510</v>
      </c>
      <c r="AF6" s="22" t="s">
        <v>511</v>
      </c>
      <c r="AG6" s="58" t="s">
        <v>687</v>
      </c>
      <c r="AH6" s="58" t="s">
        <v>513</v>
      </c>
      <c r="AI6" s="22" t="s">
        <v>514</v>
      </c>
      <c r="AJ6" s="22" t="s">
        <v>515</v>
      </c>
      <c r="AK6" s="22" t="s">
        <v>509</v>
      </c>
      <c r="AL6" s="22" t="s">
        <v>510</v>
      </c>
      <c r="AM6" s="22" t="s">
        <v>511</v>
      </c>
      <c r="AN6" s="22" t="s">
        <v>509</v>
      </c>
      <c r="AO6" s="22" t="s">
        <v>510</v>
      </c>
      <c r="AP6" s="22" t="s">
        <v>511</v>
      </c>
      <c r="AQ6" s="52"/>
    </row>
    <row r="7" spans="1:43" ht="15" x14ac:dyDescent="0.25">
      <c r="A7" s="26" t="s">
        <v>608</v>
      </c>
      <c r="D7" s="32"/>
      <c r="E7" s="32"/>
      <c r="F7" s="117"/>
      <c r="G7" s="32"/>
      <c r="H7" s="32"/>
      <c r="I7" s="32"/>
      <c r="J7" s="32"/>
      <c r="K7" s="32"/>
      <c r="L7" s="32"/>
      <c r="M7" s="32"/>
      <c r="N7" s="32"/>
      <c r="O7" s="32"/>
      <c r="P7" s="90" t="str">
        <f>A7</f>
        <v>U10B</v>
      </c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G7" s="1"/>
      <c r="AH7" s="1"/>
      <c r="AI7" s="25"/>
      <c r="AJ7" s="25"/>
      <c r="AK7" s="25"/>
      <c r="AL7" s="25"/>
      <c r="AM7" s="25"/>
      <c r="AN7" s="25">
        <v>100</v>
      </c>
      <c r="AO7" s="25">
        <v>96</v>
      </c>
      <c r="AP7" s="25">
        <v>91</v>
      </c>
      <c r="AQ7" s="52"/>
    </row>
    <row r="8" spans="1:43" ht="15" x14ac:dyDescent="0.25">
      <c r="A8" s="1">
        <v>1</v>
      </c>
      <c r="B8" s="1" t="s">
        <v>609</v>
      </c>
      <c r="C8" s="1" t="s">
        <v>193</v>
      </c>
      <c r="D8" s="35">
        <v>25</v>
      </c>
      <c r="E8" s="32"/>
      <c r="F8" s="117"/>
      <c r="G8" s="32"/>
      <c r="H8" s="32"/>
      <c r="I8" s="32"/>
      <c r="J8" s="32">
        <f t="shared" ref="J8:J13" si="0">IFERROR(LARGE(D8:I8,1),0)+IF($C$5&gt;=2,IFERROR(LARGE(D8:I8,2),0),0)+IF($C$5&gt;=3,IFERROR(LARGE(D8:I8,3),0),0)+IF($C$5&gt;=4,IFERROR(LARGE(D8:I8,4),0),0)+IF($C$5&gt;=5,IFERROR(LARGE(D8:I8,5),0),0)+IF($C$5&gt;=6,IFERROR(LARGE(D8:I8,6),0),0)</f>
        <v>25</v>
      </c>
      <c r="K8" s="32"/>
      <c r="L8" s="32" t="s">
        <v>688</v>
      </c>
      <c r="M8" s="33">
        <f t="shared" ref="M8:M13" si="1">J8+(ROW(J8)-ROW(J$6))/10000</f>
        <v>25.0002</v>
      </c>
      <c r="N8" s="32">
        <f t="shared" ref="N8:N13" si="2">COUNT(D8:I8)</f>
        <v>1</v>
      </c>
      <c r="O8" s="32" t="str">
        <f t="shared" ref="O8:O13" ca="1" si="3">IF(AND(N8=1,OFFSET(C8,0,O$3)&gt;0),"Y",0)</f>
        <v>Y</v>
      </c>
      <c r="P8" s="34" t="s">
        <v>608</v>
      </c>
      <c r="Q8" s="113">
        <f t="shared" ref="Q8:Q13" si="4">1-(P8=P7)</f>
        <v>0</v>
      </c>
      <c r="R8" s="36">
        <f t="shared" ref="R8:R13" si="5">IFERROR(LARGE(D8:I8,1),0)*1.001+IF($C$5&gt;=2,IFERROR(LARGE(D8:I8,2),0),0)*1.0001+IF($C$5&gt;=3,IFERROR(LARGE(D8:I8,3),0),0)*1.00001+IF($C$5&gt;=4,IFERROR(LARGE(D8:I8,4),0),0)*1.000001+IF($C$5&gt;=5,IFERROR(LARGE(D8:I8,5),0),0)*1.0000001+IF($C$5&gt;=6,IFERROR(LARGE(D8:I8,6),0),0)*1.00000001</f>
        <v>25.024999999999999</v>
      </c>
      <c r="S8" s="36">
        <f t="shared" ref="S8:S13" si="6">J8+V8/1000+IF($C$5&gt;=2,W8/10000,0)+IF($C$5&gt;=3,X8/100000,0)+IF($C$5&gt;=4,Y8/1000000,0)+IF($C$5&gt;=5,Z8/10000000,0)+IF($C$5&gt;=6,AA8/100000000,0)</f>
        <v>25.024999999999999</v>
      </c>
      <c r="T8" s="35">
        <f t="shared" ref="T8:T13" si="7">1-(R8=S8)</f>
        <v>0</v>
      </c>
      <c r="U8" s="35">
        <f t="shared" ref="U8:U13" si="8">M8+V8/1000+W8/10000+X8/100000+Y8/1000000+Z8/10000000+AA8/100000000</f>
        <v>25.025199999999998</v>
      </c>
      <c r="V8" s="35">
        <v>25</v>
      </c>
      <c r="W8" s="32"/>
      <c r="X8" s="117"/>
      <c r="Y8" s="32"/>
      <c r="Z8" s="32"/>
      <c r="AA8" s="32"/>
      <c r="AG8" s="1"/>
      <c r="AH8" s="1"/>
      <c r="AI8" s="25"/>
      <c r="AJ8" s="25"/>
      <c r="AK8" s="25"/>
      <c r="AL8" s="25"/>
      <c r="AM8" s="25"/>
      <c r="AN8" s="25"/>
      <c r="AO8" s="25"/>
      <c r="AP8" s="25"/>
      <c r="AQ8" s="52"/>
    </row>
    <row r="9" spans="1:43" ht="15" x14ac:dyDescent="0.25">
      <c r="A9" s="1">
        <v>2</v>
      </c>
      <c r="B9" s="1" t="s">
        <v>610</v>
      </c>
      <c r="C9" s="1" t="s">
        <v>193</v>
      </c>
      <c r="D9" s="35">
        <v>24</v>
      </c>
      <c r="E9" s="32"/>
      <c r="F9" s="117"/>
      <c r="G9" s="32"/>
      <c r="H9" s="32"/>
      <c r="I9" s="32"/>
      <c r="J9" s="32">
        <f t="shared" si="0"/>
        <v>24</v>
      </c>
      <c r="K9" s="32"/>
      <c r="L9" s="32" t="s">
        <v>689</v>
      </c>
      <c r="M9" s="33">
        <f t="shared" si="1"/>
        <v>24.000299999999999</v>
      </c>
      <c r="N9" s="32">
        <f t="shared" si="2"/>
        <v>1</v>
      </c>
      <c r="O9" s="32" t="str">
        <f t="shared" ca="1" si="3"/>
        <v>Y</v>
      </c>
      <c r="P9" s="34" t="s">
        <v>608</v>
      </c>
      <c r="Q9" s="113">
        <f t="shared" si="4"/>
        <v>0</v>
      </c>
      <c r="R9" s="36">
        <f t="shared" si="5"/>
        <v>24.023999999999997</v>
      </c>
      <c r="S9" s="36">
        <f t="shared" si="6"/>
        <v>24.024000000000001</v>
      </c>
      <c r="T9" s="35">
        <f t="shared" si="7"/>
        <v>0</v>
      </c>
      <c r="U9" s="35">
        <f t="shared" si="8"/>
        <v>24.0243</v>
      </c>
      <c r="V9" s="35">
        <v>24</v>
      </c>
      <c r="W9" s="32"/>
      <c r="X9" s="117"/>
      <c r="Y9" s="32"/>
      <c r="Z9" s="32"/>
      <c r="AA9" s="32"/>
      <c r="AG9" s="1"/>
      <c r="AH9" s="1"/>
      <c r="AI9" s="25"/>
      <c r="AJ9" s="25"/>
      <c r="AK9" s="25"/>
      <c r="AL9" s="25"/>
      <c r="AM9" s="25"/>
      <c r="AN9" s="25"/>
      <c r="AO9" s="25"/>
      <c r="AP9" s="25"/>
      <c r="AQ9" s="52"/>
    </row>
    <row r="10" spans="1:43" ht="15" x14ac:dyDescent="0.25">
      <c r="A10" s="1">
        <v>3</v>
      </c>
      <c r="B10" s="1" t="s">
        <v>611</v>
      </c>
      <c r="C10" s="1" t="s">
        <v>193</v>
      </c>
      <c r="D10" s="35">
        <v>23</v>
      </c>
      <c r="E10" s="32"/>
      <c r="F10" s="117"/>
      <c r="G10" s="32"/>
      <c r="H10" s="32"/>
      <c r="I10" s="32"/>
      <c r="J10" s="32">
        <f t="shared" si="0"/>
        <v>23</v>
      </c>
      <c r="K10" s="32"/>
      <c r="L10" s="32" t="s">
        <v>690</v>
      </c>
      <c r="M10" s="33">
        <f t="shared" si="1"/>
        <v>23.000399999999999</v>
      </c>
      <c r="N10" s="32">
        <f t="shared" si="2"/>
        <v>1</v>
      </c>
      <c r="O10" s="32" t="str">
        <f t="shared" ca="1" si="3"/>
        <v>Y</v>
      </c>
      <c r="P10" s="34" t="s">
        <v>608</v>
      </c>
      <c r="Q10" s="113">
        <f t="shared" si="4"/>
        <v>0</v>
      </c>
      <c r="R10" s="36">
        <f t="shared" si="5"/>
        <v>23.022999999999996</v>
      </c>
      <c r="S10" s="36">
        <f t="shared" si="6"/>
        <v>23.023</v>
      </c>
      <c r="T10" s="35">
        <f t="shared" si="7"/>
        <v>0</v>
      </c>
      <c r="U10" s="35">
        <f t="shared" si="8"/>
        <v>23.023399999999999</v>
      </c>
      <c r="V10" s="35">
        <v>23</v>
      </c>
      <c r="W10" s="32"/>
      <c r="X10" s="117"/>
      <c r="Y10" s="32"/>
      <c r="Z10" s="32"/>
      <c r="AA10" s="32"/>
      <c r="AG10" s="1"/>
      <c r="AH10" s="1"/>
      <c r="AI10" s="25"/>
      <c r="AJ10" s="25"/>
      <c r="AK10" s="25"/>
      <c r="AL10" s="25"/>
      <c r="AM10" s="25"/>
      <c r="AN10" s="25"/>
      <c r="AO10" s="25"/>
      <c r="AP10" s="25"/>
      <c r="AQ10" s="52"/>
    </row>
    <row r="11" spans="1:43" ht="15" x14ac:dyDescent="0.25">
      <c r="A11" s="1">
        <v>4</v>
      </c>
      <c r="B11" s="1" t="s">
        <v>612</v>
      </c>
      <c r="C11" s="1" t="s">
        <v>193</v>
      </c>
      <c r="D11" s="35">
        <v>22</v>
      </c>
      <c r="E11" s="32"/>
      <c r="F11" s="117"/>
      <c r="G11" s="32"/>
      <c r="H11" s="32"/>
      <c r="I11" s="32"/>
      <c r="J11" s="32">
        <f t="shared" si="0"/>
        <v>22</v>
      </c>
      <c r="K11" s="32"/>
      <c r="L11" s="32"/>
      <c r="M11" s="33">
        <f t="shared" si="1"/>
        <v>22.000499999999999</v>
      </c>
      <c r="N11" s="32">
        <f t="shared" si="2"/>
        <v>1</v>
      </c>
      <c r="O11" s="32" t="str">
        <f t="shared" ca="1" si="3"/>
        <v>Y</v>
      </c>
      <c r="P11" s="34" t="s">
        <v>608</v>
      </c>
      <c r="Q11" s="113">
        <f t="shared" si="4"/>
        <v>0</v>
      </c>
      <c r="R11" s="36">
        <f t="shared" si="5"/>
        <v>22.021999999999998</v>
      </c>
      <c r="S11" s="36">
        <f t="shared" si="6"/>
        <v>22.021999999999998</v>
      </c>
      <c r="T11" s="35">
        <f t="shared" si="7"/>
        <v>0</v>
      </c>
      <c r="U11" s="35">
        <f t="shared" si="8"/>
        <v>22.022499999999997</v>
      </c>
      <c r="V11" s="35">
        <v>22</v>
      </c>
      <c r="W11" s="32"/>
      <c r="X11" s="117"/>
      <c r="Y11" s="32"/>
      <c r="Z11" s="32"/>
      <c r="AA11" s="32"/>
      <c r="AG11" s="1"/>
      <c r="AH11" s="1"/>
      <c r="AI11" s="25"/>
      <c r="AJ11" s="25"/>
      <c r="AK11" s="25"/>
      <c r="AL11" s="25"/>
      <c r="AM11" s="25"/>
      <c r="AN11" s="25"/>
      <c r="AO11" s="25"/>
      <c r="AP11" s="25"/>
      <c r="AQ11" s="52"/>
    </row>
    <row r="12" spans="1:43" ht="15" x14ac:dyDescent="0.25">
      <c r="A12" s="1">
        <v>5</v>
      </c>
      <c r="B12" s="1" t="s">
        <v>613</v>
      </c>
      <c r="C12" s="1" t="s">
        <v>19</v>
      </c>
      <c r="D12" s="35">
        <v>21</v>
      </c>
      <c r="E12" s="32"/>
      <c r="F12" s="117"/>
      <c r="G12" s="32"/>
      <c r="H12" s="32"/>
      <c r="I12" s="32"/>
      <c r="J12" s="32">
        <f t="shared" si="0"/>
        <v>21</v>
      </c>
      <c r="K12" s="32"/>
      <c r="L12" s="32"/>
      <c r="M12" s="33">
        <f t="shared" si="1"/>
        <v>21.000599999999999</v>
      </c>
      <c r="N12" s="32">
        <f t="shared" si="2"/>
        <v>1</v>
      </c>
      <c r="O12" s="32" t="str">
        <f t="shared" ca="1" si="3"/>
        <v>Y</v>
      </c>
      <c r="P12" s="34" t="s">
        <v>608</v>
      </c>
      <c r="Q12" s="113">
        <f t="shared" si="4"/>
        <v>0</v>
      </c>
      <c r="R12" s="36">
        <f t="shared" si="5"/>
        <v>21.020999999999997</v>
      </c>
      <c r="S12" s="36">
        <f t="shared" si="6"/>
        <v>21.021000000000001</v>
      </c>
      <c r="T12" s="35">
        <f t="shared" si="7"/>
        <v>0</v>
      </c>
      <c r="U12" s="35">
        <f t="shared" si="8"/>
        <v>21.021599999999999</v>
      </c>
      <c r="V12" s="35">
        <v>21</v>
      </c>
      <c r="W12" s="32"/>
      <c r="X12" s="117"/>
      <c r="Y12" s="32"/>
      <c r="Z12" s="32"/>
      <c r="AA12" s="32"/>
      <c r="AG12" s="1"/>
      <c r="AH12" s="1"/>
      <c r="AI12" s="25"/>
      <c r="AJ12" s="25"/>
      <c r="AK12" s="25"/>
      <c r="AL12" s="25"/>
      <c r="AM12" s="25"/>
      <c r="AN12" s="25"/>
      <c r="AO12" s="25"/>
      <c r="AP12" s="25"/>
      <c r="AQ12" s="52"/>
    </row>
    <row r="13" spans="1:43" ht="15" x14ac:dyDescent="0.25">
      <c r="A13" s="1">
        <v>6</v>
      </c>
      <c r="B13" s="1" t="s">
        <v>614</v>
      </c>
      <c r="C13" s="1" t="s">
        <v>193</v>
      </c>
      <c r="D13" s="35">
        <v>20</v>
      </c>
      <c r="E13" s="32"/>
      <c r="F13" s="117"/>
      <c r="G13" s="32"/>
      <c r="H13" s="32"/>
      <c r="I13" s="32"/>
      <c r="J13" s="32">
        <f t="shared" si="0"/>
        <v>20</v>
      </c>
      <c r="K13" s="32"/>
      <c r="L13" s="32"/>
      <c r="M13" s="33">
        <f t="shared" si="1"/>
        <v>20.000699999999998</v>
      </c>
      <c r="N13" s="32">
        <f t="shared" si="2"/>
        <v>1</v>
      </c>
      <c r="O13" s="32" t="str">
        <f t="shared" ca="1" si="3"/>
        <v>Y</v>
      </c>
      <c r="P13" s="34" t="s">
        <v>608</v>
      </c>
      <c r="Q13" s="113">
        <f t="shared" si="4"/>
        <v>0</v>
      </c>
      <c r="R13" s="36">
        <f t="shared" si="5"/>
        <v>20.019999999999996</v>
      </c>
      <c r="S13" s="36">
        <f t="shared" si="6"/>
        <v>20.02</v>
      </c>
      <c r="T13" s="35">
        <f t="shared" si="7"/>
        <v>0</v>
      </c>
      <c r="U13" s="35">
        <f t="shared" si="8"/>
        <v>20.020699999999998</v>
      </c>
      <c r="V13" s="35">
        <v>20</v>
      </c>
      <c r="W13" s="32"/>
      <c r="X13" s="117"/>
      <c r="Y13" s="32"/>
      <c r="Z13" s="32"/>
      <c r="AA13" s="32"/>
      <c r="AG13" s="1"/>
      <c r="AH13" s="1"/>
      <c r="AI13" s="25"/>
      <c r="AJ13" s="25"/>
      <c r="AK13" s="25"/>
      <c r="AL13" s="25"/>
      <c r="AM13" s="25"/>
      <c r="AN13" s="25"/>
      <c r="AO13" s="25"/>
      <c r="AP13" s="25"/>
      <c r="AQ13" s="52"/>
    </row>
    <row r="14" spans="1:43" ht="3" customHeight="1" x14ac:dyDescent="0.25">
      <c r="D14" s="118"/>
      <c r="E14" s="32"/>
      <c r="F14" s="32"/>
      <c r="G14" s="32"/>
      <c r="H14" s="119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5"/>
      <c r="V14" s="32"/>
      <c r="W14" s="32"/>
      <c r="X14" s="117"/>
      <c r="Y14" s="32"/>
      <c r="Z14" s="32"/>
      <c r="AA14" s="32"/>
      <c r="AG14" s="1"/>
      <c r="AH14" s="40"/>
      <c r="AI14" s="25"/>
      <c r="AJ14" s="25"/>
      <c r="AK14" s="25"/>
      <c r="AL14" s="25"/>
      <c r="AM14" s="25"/>
      <c r="AN14" s="25"/>
      <c r="AO14" s="25"/>
      <c r="AP14" s="25"/>
      <c r="AQ14" s="52"/>
    </row>
    <row r="15" spans="1:43" ht="15" x14ac:dyDescent="0.25">
      <c r="D15" s="118"/>
      <c r="E15" s="32"/>
      <c r="F15" s="32"/>
      <c r="G15" s="32"/>
      <c r="H15" s="119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5"/>
      <c r="V15" s="118"/>
      <c r="W15" s="120"/>
      <c r="X15" s="120"/>
      <c r="Y15" s="32"/>
      <c r="Z15" s="119"/>
      <c r="AA15" s="32"/>
      <c r="AG15" s="1"/>
      <c r="AH15" s="40"/>
      <c r="AI15" s="25"/>
      <c r="AJ15" s="25"/>
      <c r="AK15" s="25"/>
      <c r="AL15" s="25"/>
      <c r="AM15" s="25"/>
      <c r="AN15" s="25"/>
      <c r="AO15" s="25"/>
      <c r="AP15" s="25"/>
      <c r="AQ15" s="52"/>
    </row>
    <row r="16" spans="1:43" ht="15" x14ac:dyDescent="0.25">
      <c r="A16" s="26" t="s">
        <v>615</v>
      </c>
      <c r="D16" s="118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90" t="str">
        <f>A16</f>
        <v>U10G</v>
      </c>
      <c r="Q16" s="32"/>
      <c r="R16" s="32"/>
      <c r="S16" s="32"/>
      <c r="T16" s="32"/>
      <c r="U16" s="35"/>
      <c r="V16" s="32"/>
      <c r="W16" s="32"/>
      <c r="X16" s="32"/>
      <c r="Y16" s="32"/>
      <c r="Z16" s="32"/>
      <c r="AA16" s="32"/>
      <c r="AG16" s="1"/>
      <c r="AH16" s="40"/>
      <c r="AI16" s="25"/>
      <c r="AJ16" s="25"/>
      <c r="AK16" s="25"/>
      <c r="AL16" s="25"/>
      <c r="AM16" s="25"/>
      <c r="AN16" s="38">
        <v>97</v>
      </c>
      <c r="AO16" s="38">
        <v>96</v>
      </c>
      <c r="AP16" s="38">
        <v>93</v>
      </c>
      <c r="AQ16" s="52"/>
    </row>
    <row r="17" spans="1:43" x14ac:dyDescent="0.2">
      <c r="A17" s="1">
        <v>1</v>
      </c>
      <c r="B17" s="1" t="s">
        <v>616</v>
      </c>
      <c r="C17" s="1" t="s">
        <v>193</v>
      </c>
      <c r="D17" s="121">
        <v>25</v>
      </c>
      <c r="E17" s="32"/>
      <c r="F17" s="32"/>
      <c r="G17" s="32"/>
      <c r="H17" s="32"/>
      <c r="I17" s="32"/>
      <c r="J17" s="32">
        <f>IFERROR(LARGE(D17:I17,1),0)+IF($C$5&gt;=2,IFERROR(LARGE(D17:I17,2),0),0)+IF($C$5&gt;=3,IFERROR(LARGE(D17:I17,3),0),0)+IF($C$5&gt;=4,IFERROR(LARGE(D17:I17,4),0),0)+IF($C$5&gt;=5,IFERROR(LARGE(D17:I17,5),0),0)+IF($C$5&gt;=6,IFERROR(LARGE(D17:I17,6),0),0)</f>
        <v>25</v>
      </c>
      <c r="K17" s="32"/>
      <c r="L17" s="32" t="s">
        <v>691</v>
      </c>
      <c r="M17" s="33">
        <f>J17+(ROW(J17)-ROW(J$6))/10000</f>
        <v>25.001100000000001</v>
      </c>
      <c r="N17" s="32">
        <f>COUNT(D17:I17)</f>
        <v>1</v>
      </c>
      <c r="O17" s="32" t="str">
        <f ca="1">IF(AND(N17=1,OFFSET(C17,0,O$3)&gt;0),"Y",0)</f>
        <v>Y</v>
      </c>
      <c r="P17" s="34" t="s">
        <v>615</v>
      </c>
      <c r="Q17" s="113">
        <f>1-(P17=P16)</f>
        <v>0</v>
      </c>
      <c r="R17" s="36">
        <f>IFERROR(LARGE(D17:I17,1),0)*1.001+IF($C$5&gt;=2,IFERROR(LARGE(D17:I17,2),0),0)*1.0001+IF($C$5&gt;=3,IFERROR(LARGE(D17:I17,3),0),0)*1.00001+IF($C$5&gt;=4,IFERROR(LARGE(D17:I17,4),0),0)*1.000001+IF($C$5&gt;=5,IFERROR(LARGE(D17:I17,5),0),0)*1.0000001+IF($C$5&gt;=6,IFERROR(LARGE(D17:I17,6),0),0)*1.00000001</f>
        <v>25.024999999999999</v>
      </c>
      <c r="S17" s="36">
        <f>J17+V17/1000+IF($C$5&gt;=2,W17/10000,0)+IF($C$5&gt;=3,X17/100000,0)+IF($C$5&gt;=4,Y17/1000000,0)+IF($C$5&gt;=5,Z17/10000000,0)+IF($C$5&gt;=6,AA17/100000000,0)</f>
        <v>25.024999999999999</v>
      </c>
      <c r="T17" s="35">
        <f>1-(R17=S17)</f>
        <v>0</v>
      </c>
      <c r="U17" s="35">
        <f>M17+V17/1000+W17/10000+X17/100000+Y17/1000000+Z17/10000000+AA17/100000000</f>
        <v>25.0261</v>
      </c>
      <c r="V17" s="121">
        <v>25</v>
      </c>
      <c r="W17" s="32"/>
      <c r="X17" s="32"/>
      <c r="Y17" s="32"/>
      <c r="Z17" s="32"/>
      <c r="AA17" s="32"/>
      <c r="AG17" s="1"/>
      <c r="AH17" s="40"/>
      <c r="AI17" s="25"/>
      <c r="AJ17" s="25"/>
      <c r="AK17" s="25"/>
      <c r="AL17" s="25"/>
      <c r="AM17" s="25"/>
      <c r="AN17" s="59"/>
      <c r="AO17" s="59"/>
      <c r="AP17" s="59"/>
      <c r="AQ17" s="52"/>
    </row>
    <row r="18" spans="1:43" x14ac:dyDescent="0.2">
      <c r="A18" s="1">
        <v>2</v>
      </c>
      <c r="B18" s="1" t="s">
        <v>617</v>
      </c>
      <c r="C18" s="1" t="s">
        <v>65</v>
      </c>
      <c r="D18" s="121">
        <v>24</v>
      </c>
      <c r="E18" s="32"/>
      <c r="F18" s="32"/>
      <c r="G18" s="32"/>
      <c r="H18" s="32"/>
      <c r="I18" s="32"/>
      <c r="J18" s="32">
        <f>IFERROR(LARGE(D18:I18,1),0)+IF($C$5&gt;=2,IFERROR(LARGE(D18:I18,2),0),0)+IF($C$5&gt;=3,IFERROR(LARGE(D18:I18,3),0),0)+IF($C$5&gt;=4,IFERROR(LARGE(D18:I18,4),0),0)+IF($C$5&gt;=5,IFERROR(LARGE(D18:I18,5),0),0)+IF($C$5&gt;=6,IFERROR(LARGE(D18:I18,6),0),0)</f>
        <v>24</v>
      </c>
      <c r="K18" s="32"/>
      <c r="L18" s="32" t="s">
        <v>692</v>
      </c>
      <c r="M18" s="33">
        <f>J18+(ROW(J18)-ROW(J$6))/10000</f>
        <v>24.001200000000001</v>
      </c>
      <c r="N18" s="32">
        <f>COUNT(D18:I18)</f>
        <v>1</v>
      </c>
      <c r="O18" s="32" t="str">
        <f ca="1">IF(AND(N18=1,OFFSET(C18,0,O$3)&gt;0),"Y",0)</f>
        <v>Y</v>
      </c>
      <c r="P18" s="34" t="s">
        <v>615</v>
      </c>
      <c r="Q18" s="113">
        <f>1-(P18=P17)</f>
        <v>0</v>
      </c>
      <c r="R18" s="36">
        <f>IFERROR(LARGE(D18:I18,1),0)*1.001+IF($C$5&gt;=2,IFERROR(LARGE(D18:I18,2),0),0)*1.0001+IF($C$5&gt;=3,IFERROR(LARGE(D18:I18,3),0),0)*1.00001+IF($C$5&gt;=4,IFERROR(LARGE(D18:I18,4),0),0)*1.000001+IF($C$5&gt;=5,IFERROR(LARGE(D18:I18,5),0),0)*1.0000001+IF($C$5&gt;=6,IFERROR(LARGE(D18:I18,6),0),0)*1.00000001</f>
        <v>24.023999999999997</v>
      </c>
      <c r="S18" s="36">
        <f>J18+V18/1000+IF($C$5&gt;=2,W18/10000,0)+IF($C$5&gt;=3,X18/100000,0)+IF($C$5&gt;=4,Y18/1000000,0)+IF($C$5&gt;=5,Z18/10000000,0)+IF($C$5&gt;=6,AA18/100000000,0)</f>
        <v>24.024000000000001</v>
      </c>
      <c r="T18" s="35">
        <f>1-(R18=S18)</f>
        <v>0</v>
      </c>
      <c r="U18" s="35">
        <f>M18+V18/1000+W18/10000+X18/100000+Y18/1000000+Z18/10000000+AA18/100000000</f>
        <v>24.025200000000002</v>
      </c>
      <c r="V18" s="121">
        <v>24</v>
      </c>
      <c r="W18" s="32"/>
      <c r="X18" s="32"/>
      <c r="Y18" s="32"/>
      <c r="Z18" s="32"/>
      <c r="AA18" s="32"/>
      <c r="AG18" s="1"/>
      <c r="AH18" s="40"/>
      <c r="AI18" s="25"/>
      <c r="AJ18" s="25"/>
      <c r="AK18" s="25"/>
      <c r="AL18" s="25"/>
      <c r="AM18" s="25"/>
      <c r="AN18" s="59"/>
      <c r="AO18" s="59"/>
      <c r="AP18" s="59"/>
      <c r="AQ18" s="52"/>
    </row>
    <row r="19" spans="1:43" x14ac:dyDescent="0.2">
      <c r="A19" s="1">
        <v>3</v>
      </c>
      <c r="B19" s="1" t="s">
        <v>618</v>
      </c>
      <c r="C19" s="1" t="s">
        <v>193</v>
      </c>
      <c r="D19" s="121">
        <v>23</v>
      </c>
      <c r="E19" s="32"/>
      <c r="F19" s="32"/>
      <c r="G19" s="32"/>
      <c r="H19" s="32"/>
      <c r="I19" s="32"/>
      <c r="J19" s="32">
        <f>IFERROR(LARGE(D19:I19,1),0)+IF($C$5&gt;=2,IFERROR(LARGE(D19:I19,2),0),0)+IF($C$5&gt;=3,IFERROR(LARGE(D19:I19,3),0),0)+IF($C$5&gt;=4,IFERROR(LARGE(D19:I19,4),0),0)+IF($C$5&gt;=5,IFERROR(LARGE(D19:I19,5),0),0)+IF($C$5&gt;=6,IFERROR(LARGE(D19:I19,6),0),0)</f>
        <v>23</v>
      </c>
      <c r="K19" s="32"/>
      <c r="L19" s="32" t="s">
        <v>693</v>
      </c>
      <c r="M19" s="33">
        <f>J19+(ROW(J19)-ROW(J$6))/10000</f>
        <v>23.001300000000001</v>
      </c>
      <c r="N19" s="32">
        <f>COUNT(D19:I19)</f>
        <v>1</v>
      </c>
      <c r="O19" s="32" t="str">
        <f ca="1">IF(AND(N19=1,OFFSET(C19,0,O$3)&gt;0),"Y",0)</f>
        <v>Y</v>
      </c>
      <c r="P19" s="34" t="s">
        <v>615</v>
      </c>
      <c r="Q19" s="113">
        <f>1-(P19=P18)</f>
        <v>0</v>
      </c>
      <c r="R19" s="36">
        <f>IFERROR(LARGE(D19:I19,1),0)*1.001+IF($C$5&gt;=2,IFERROR(LARGE(D19:I19,2),0),0)*1.0001+IF($C$5&gt;=3,IFERROR(LARGE(D19:I19,3),0),0)*1.00001+IF($C$5&gt;=4,IFERROR(LARGE(D19:I19,4),0),0)*1.000001+IF($C$5&gt;=5,IFERROR(LARGE(D19:I19,5),0),0)*1.0000001+IF($C$5&gt;=6,IFERROR(LARGE(D19:I19,6),0),0)*1.00000001</f>
        <v>23.022999999999996</v>
      </c>
      <c r="S19" s="36">
        <f>J19+V19/1000+IF($C$5&gt;=2,W19/10000,0)+IF($C$5&gt;=3,X19/100000,0)+IF($C$5&gt;=4,Y19/1000000,0)+IF($C$5&gt;=5,Z19/10000000,0)+IF($C$5&gt;=6,AA19/100000000,0)</f>
        <v>23.023</v>
      </c>
      <c r="T19" s="35">
        <f>1-(R19=S19)</f>
        <v>0</v>
      </c>
      <c r="U19" s="35">
        <f>M19+V19/1000+W19/10000+X19/100000+Y19/1000000+Z19/10000000+AA19/100000000</f>
        <v>23.0243</v>
      </c>
      <c r="V19" s="121">
        <v>23</v>
      </c>
      <c r="W19" s="32"/>
      <c r="X19" s="32"/>
      <c r="Y19" s="32"/>
      <c r="Z19" s="32"/>
      <c r="AA19" s="32"/>
      <c r="AG19" s="1"/>
      <c r="AH19" s="40"/>
      <c r="AI19" s="25"/>
      <c r="AJ19" s="25"/>
      <c r="AK19" s="25"/>
      <c r="AL19" s="25"/>
      <c r="AM19" s="25"/>
      <c r="AN19" s="59"/>
      <c r="AO19" s="59"/>
      <c r="AP19" s="59"/>
      <c r="AQ19" s="52"/>
    </row>
    <row r="20" spans="1:43" x14ac:dyDescent="0.2">
      <c r="A20" s="1">
        <v>4</v>
      </c>
      <c r="B20" s="1" t="s">
        <v>619</v>
      </c>
      <c r="C20" s="1" t="s">
        <v>193</v>
      </c>
      <c r="D20" s="121">
        <v>22</v>
      </c>
      <c r="E20" s="32"/>
      <c r="F20" s="32"/>
      <c r="G20" s="32"/>
      <c r="H20" s="32"/>
      <c r="I20" s="32"/>
      <c r="J20" s="32">
        <f>IFERROR(LARGE(D20:I20,1),0)+IF($C$5&gt;=2,IFERROR(LARGE(D20:I20,2),0),0)+IF($C$5&gt;=3,IFERROR(LARGE(D20:I20,3),0),0)+IF($C$5&gt;=4,IFERROR(LARGE(D20:I20,4),0),0)+IF($C$5&gt;=5,IFERROR(LARGE(D20:I20,5),0),0)+IF($C$5&gt;=6,IFERROR(LARGE(D20:I20,6),0),0)</f>
        <v>22</v>
      </c>
      <c r="K20" s="32"/>
      <c r="L20" s="32"/>
      <c r="M20" s="33">
        <f>J20+(ROW(J20)-ROW(J$6))/10000</f>
        <v>22.0014</v>
      </c>
      <c r="N20" s="32">
        <f>COUNT(D20:I20)</f>
        <v>1</v>
      </c>
      <c r="O20" s="32" t="str">
        <f ca="1">IF(AND(N20=1,OFFSET(C20,0,O$3)&gt;0),"Y",0)</f>
        <v>Y</v>
      </c>
      <c r="P20" s="34" t="s">
        <v>615</v>
      </c>
      <c r="Q20" s="113">
        <f>1-(P20=P19)</f>
        <v>0</v>
      </c>
      <c r="R20" s="36">
        <f>IFERROR(LARGE(D20:I20,1),0)*1.001+IF($C$5&gt;=2,IFERROR(LARGE(D20:I20,2),0),0)*1.0001+IF($C$5&gt;=3,IFERROR(LARGE(D20:I20,3),0),0)*1.00001+IF($C$5&gt;=4,IFERROR(LARGE(D20:I20,4),0),0)*1.000001+IF($C$5&gt;=5,IFERROR(LARGE(D20:I20,5),0),0)*1.0000001+IF($C$5&gt;=6,IFERROR(LARGE(D20:I20,6),0),0)*1.00000001</f>
        <v>22.021999999999998</v>
      </c>
      <c r="S20" s="36">
        <f>J20+V20/1000+IF($C$5&gt;=2,W20/10000,0)+IF($C$5&gt;=3,X20/100000,0)+IF($C$5&gt;=4,Y20/1000000,0)+IF($C$5&gt;=5,Z20/10000000,0)+IF($C$5&gt;=6,AA20/100000000,0)</f>
        <v>22.021999999999998</v>
      </c>
      <c r="T20" s="35">
        <f>1-(R20=S20)</f>
        <v>0</v>
      </c>
      <c r="U20" s="35">
        <f>M20+V20/1000+W20/10000+X20/100000+Y20/1000000+Z20/10000000+AA20/100000000</f>
        <v>22.023399999999999</v>
      </c>
      <c r="V20" s="121">
        <v>22</v>
      </c>
      <c r="W20" s="32"/>
      <c r="X20" s="32"/>
      <c r="Y20" s="32"/>
      <c r="Z20" s="32"/>
      <c r="AA20" s="32"/>
      <c r="AG20" s="1"/>
      <c r="AH20" s="40"/>
      <c r="AI20" s="25"/>
      <c r="AJ20" s="25"/>
      <c r="AK20" s="25"/>
      <c r="AL20" s="25"/>
      <c r="AM20" s="25"/>
      <c r="AN20" s="59"/>
      <c r="AO20" s="59"/>
      <c r="AP20" s="59"/>
      <c r="AQ20" s="52"/>
    </row>
    <row r="21" spans="1:43" ht="3" customHeight="1" x14ac:dyDescent="0.25">
      <c r="A21" s="1"/>
      <c r="B21" s="1"/>
      <c r="C21" s="1"/>
      <c r="D21" s="121"/>
      <c r="E21" s="121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5"/>
      <c r="V21" s="118"/>
      <c r="W21" s="120"/>
      <c r="X21" s="120"/>
      <c r="Y21" s="32"/>
      <c r="Z21" s="32"/>
      <c r="AA21" s="32"/>
      <c r="AG21" s="1"/>
      <c r="AH21" s="40"/>
      <c r="AI21" s="25"/>
      <c r="AJ21" s="25"/>
      <c r="AK21" s="25"/>
      <c r="AL21" s="25"/>
      <c r="AM21" s="25"/>
      <c r="AN21" s="25"/>
      <c r="AO21" s="25"/>
      <c r="AP21" s="25"/>
      <c r="AQ21" s="52"/>
    </row>
    <row r="22" spans="1:43" ht="15" x14ac:dyDescent="0.25">
      <c r="D22" s="118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5"/>
      <c r="V22" s="121"/>
      <c r="W22" s="121"/>
      <c r="X22" s="120"/>
      <c r="Y22" s="32"/>
      <c r="Z22" s="32"/>
      <c r="AA22" s="32"/>
      <c r="AG22" s="1"/>
      <c r="AH22" s="40"/>
      <c r="AI22" s="25"/>
      <c r="AJ22" s="25"/>
      <c r="AK22" s="25"/>
      <c r="AL22" s="25"/>
      <c r="AM22" s="25"/>
      <c r="AN22" s="25"/>
      <c r="AO22" s="25"/>
      <c r="AP22" s="25"/>
      <c r="AQ22" s="52"/>
    </row>
    <row r="23" spans="1:43" ht="15" x14ac:dyDescent="0.25">
      <c r="A23" s="26" t="s">
        <v>620</v>
      </c>
      <c r="D23" s="118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90" t="str">
        <f>A23</f>
        <v>U12B</v>
      </c>
      <c r="Q23" s="32"/>
      <c r="R23" s="32"/>
      <c r="S23" s="32"/>
      <c r="T23" s="32"/>
      <c r="U23" s="35"/>
      <c r="V23" s="32"/>
      <c r="W23" s="32"/>
      <c r="X23" s="32"/>
      <c r="Y23" s="32"/>
      <c r="Z23" s="32"/>
      <c r="AA23" s="32"/>
      <c r="AG23" s="1"/>
      <c r="AH23" s="40"/>
      <c r="AI23" s="25"/>
      <c r="AJ23" s="25"/>
      <c r="AK23" s="25"/>
      <c r="AL23" s="25"/>
      <c r="AM23" s="25"/>
      <c r="AN23" s="38">
        <v>78</v>
      </c>
      <c r="AO23" s="38">
        <v>77</v>
      </c>
      <c r="AP23" s="38">
        <v>66</v>
      </c>
      <c r="AQ23" s="52"/>
    </row>
    <row r="24" spans="1:43" x14ac:dyDescent="0.2">
      <c r="A24" s="1">
        <v>1</v>
      </c>
      <c r="B24" s="1" t="s">
        <v>621</v>
      </c>
      <c r="C24" s="1" t="s">
        <v>35</v>
      </c>
      <c r="D24" s="121">
        <v>20</v>
      </c>
      <c r="E24" s="32"/>
      <c r="F24" s="32"/>
      <c r="G24" s="32"/>
      <c r="H24" s="32"/>
      <c r="I24" s="32"/>
      <c r="J24" s="32">
        <f t="shared" ref="J24:J37" si="9">IFERROR(LARGE(D24:I24,1),0)+IF($C$5&gt;=2,IFERROR(LARGE(D24:I24,2),0),0)+IF($C$5&gt;=3,IFERROR(LARGE(D24:I24,3),0),0)+IF($C$5&gt;=4,IFERROR(LARGE(D24:I24,4),0),0)+IF($C$5&gt;=5,IFERROR(LARGE(D24:I24,5),0),0)+IF($C$5&gt;=6,IFERROR(LARGE(D24:I24,6),0),0)</f>
        <v>20</v>
      </c>
      <c r="K24" s="32"/>
      <c r="L24" s="32" t="s">
        <v>694</v>
      </c>
      <c r="M24" s="33">
        <f t="shared" ref="M24:M37" si="10">J24+(ROW(J24)-ROW(J$6))/10000</f>
        <v>20.001799999999999</v>
      </c>
      <c r="N24" s="32">
        <f t="shared" ref="N24:N37" si="11">COUNT(D24:I24)</f>
        <v>1</v>
      </c>
      <c r="O24" s="32" t="str">
        <f t="shared" ref="O24:O37" ca="1" si="12">IF(AND(N24=1,OFFSET(C24,0,O$3)&gt;0),"Y",0)</f>
        <v>Y</v>
      </c>
      <c r="P24" s="34" t="s">
        <v>620</v>
      </c>
      <c r="Q24" s="113">
        <f t="shared" ref="Q24:Q37" si="13">1-(P24=P23)</f>
        <v>0</v>
      </c>
      <c r="R24" s="36">
        <f t="shared" ref="R24:R37" si="14">IFERROR(LARGE(D24:I24,1),0)*1.001+IF($C$5&gt;=2,IFERROR(LARGE(D24:I24,2),0),0)*1.0001+IF($C$5&gt;=3,IFERROR(LARGE(D24:I24,3),0),0)*1.00001+IF($C$5&gt;=4,IFERROR(LARGE(D24:I24,4),0),0)*1.000001+IF($C$5&gt;=5,IFERROR(LARGE(D24:I24,5),0),0)*1.0000001+IF($C$5&gt;=6,IFERROR(LARGE(D24:I24,6),0),0)*1.00000001</f>
        <v>20.019999999999996</v>
      </c>
      <c r="S24" s="36">
        <f t="shared" ref="S24:S37" si="15">J24+V24/1000+IF($C$5&gt;=2,W24/10000,0)+IF($C$5&gt;=3,X24/100000,0)+IF($C$5&gt;=4,Y24/1000000,0)+IF($C$5&gt;=5,Z24/10000000,0)+IF($C$5&gt;=6,AA24/100000000,0)</f>
        <v>20.02</v>
      </c>
      <c r="T24" s="35">
        <f t="shared" ref="T24:T37" si="16">1-(R24=S24)</f>
        <v>0</v>
      </c>
      <c r="U24" s="35">
        <f t="shared" ref="U24:U37" si="17">M24+V24/1000+W24/10000+X24/100000+Y24/1000000+Z24/10000000+AA24/100000000</f>
        <v>20.021799999999999</v>
      </c>
      <c r="V24" s="121">
        <v>20</v>
      </c>
      <c r="W24" s="32"/>
      <c r="X24" s="32"/>
      <c r="Y24" s="32"/>
      <c r="Z24" s="32"/>
      <c r="AA24" s="32"/>
      <c r="AG24" s="1"/>
      <c r="AH24" s="40"/>
      <c r="AI24" s="25"/>
      <c r="AJ24" s="25"/>
      <c r="AK24" s="25"/>
      <c r="AL24" s="25"/>
      <c r="AM24" s="25"/>
      <c r="AN24" s="59"/>
      <c r="AO24" s="59"/>
      <c r="AP24" s="59"/>
      <c r="AQ24" s="52"/>
    </row>
    <row r="25" spans="1:43" x14ac:dyDescent="0.2">
      <c r="A25" s="1">
        <v>2</v>
      </c>
      <c r="B25" s="1" t="s">
        <v>622</v>
      </c>
      <c r="C25" s="1" t="s">
        <v>193</v>
      </c>
      <c r="D25" s="121">
        <v>19</v>
      </c>
      <c r="E25" s="32"/>
      <c r="F25" s="32"/>
      <c r="G25" s="32"/>
      <c r="H25" s="32"/>
      <c r="I25" s="32"/>
      <c r="J25" s="32">
        <f t="shared" si="9"/>
        <v>19</v>
      </c>
      <c r="K25" s="32"/>
      <c r="L25" s="32" t="s">
        <v>695</v>
      </c>
      <c r="M25" s="33">
        <f t="shared" si="10"/>
        <v>19.001899999999999</v>
      </c>
      <c r="N25" s="32">
        <f t="shared" si="11"/>
        <v>1</v>
      </c>
      <c r="O25" s="32" t="str">
        <f t="shared" ca="1" si="12"/>
        <v>Y</v>
      </c>
      <c r="P25" s="34" t="s">
        <v>620</v>
      </c>
      <c r="Q25" s="113">
        <f t="shared" si="13"/>
        <v>0</v>
      </c>
      <c r="R25" s="36">
        <f t="shared" si="14"/>
        <v>19.018999999999998</v>
      </c>
      <c r="S25" s="36">
        <f t="shared" si="15"/>
        <v>19.018999999999998</v>
      </c>
      <c r="T25" s="35">
        <f t="shared" si="16"/>
        <v>0</v>
      </c>
      <c r="U25" s="35">
        <f t="shared" si="17"/>
        <v>19.020899999999997</v>
      </c>
      <c r="V25" s="121">
        <v>19</v>
      </c>
      <c r="W25" s="32"/>
      <c r="X25" s="32"/>
      <c r="Y25" s="32"/>
      <c r="Z25" s="32"/>
      <c r="AA25" s="32"/>
      <c r="AG25" s="1"/>
      <c r="AH25" s="40"/>
      <c r="AI25" s="25"/>
      <c r="AJ25" s="25"/>
      <c r="AK25" s="25"/>
      <c r="AL25" s="25"/>
      <c r="AM25" s="25"/>
      <c r="AN25" s="59"/>
      <c r="AO25" s="59"/>
      <c r="AP25" s="59"/>
      <c r="AQ25" s="52"/>
    </row>
    <row r="26" spans="1:43" x14ac:dyDescent="0.2">
      <c r="A26" s="1">
        <v>3</v>
      </c>
      <c r="B26" s="1" t="s">
        <v>623</v>
      </c>
      <c r="C26" s="1" t="s">
        <v>193</v>
      </c>
      <c r="D26" s="121">
        <v>18</v>
      </c>
      <c r="E26" s="32"/>
      <c r="F26" s="32"/>
      <c r="G26" s="32"/>
      <c r="H26" s="32"/>
      <c r="I26" s="32"/>
      <c r="J26" s="32">
        <f t="shared" si="9"/>
        <v>18</v>
      </c>
      <c r="K26" s="32"/>
      <c r="L26" s="32" t="s">
        <v>696</v>
      </c>
      <c r="M26" s="33">
        <f t="shared" si="10"/>
        <v>18.001999999999999</v>
      </c>
      <c r="N26" s="32">
        <f t="shared" si="11"/>
        <v>1</v>
      </c>
      <c r="O26" s="32" t="str">
        <f t="shared" ca="1" si="12"/>
        <v>Y</v>
      </c>
      <c r="P26" s="34" t="s">
        <v>620</v>
      </c>
      <c r="Q26" s="113">
        <f t="shared" si="13"/>
        <v>0</v>
      </c>
      <c r="R26" s="36">
        <f t="shared" si="14"/>
        <v>18.017999999999997</v>
      </c>
      <c r="S26" s="36">
        <f t="shared" si="15"/>
        <v>18.018000000000001</v>
      </c>
      <c r="T26" s="35">
        <f t="shared" si="16"/>
        <v>0</v>
      </c>
      <c r="U26" s="35">
        <f t="shared" si="17"/>
        <v>18.02</v>
      </c>
      <c r="V26" s="121">
        <v>18</v>
      </c>
      <c r="W26" s="32"/>
      <c r="X26" s="32"/>
      <c r="Y26" s="32"/>
      <c r="Z26" s="32"/>
      <c r="AA26" s="32"/>
      <c r="AG26" s="1"/>
      <c r="AH26" s="40"/>
      <c r="AI26" s="25"/>
      <c r="AJ26" s="25"/>
      <c r="AK26" s="25"/>
      <c r="AL26" s="25"/>
      <c r="AM26" s="25"/>
      <c r="AN26" s="59"/>
      <c r="AO26" s="59"/>
      <c r="AP26" s="59"/>
      <c r="AQ26" s="52"/>
    </row>
    <row r="27" spans="1:43" x14ac:dyDescent="0.2">
      <c r="A27" s="1">
        <v>4</v>
      </c>
      <c r="B27" s="1" t="s">
        <v>624</v>
      </c>
      <c r="C27" s="1" t="s">
        <v>25</v>
      </c>
      <c r="D27" s="121">
        <v>17</v>
      </c>
      <c r="E27" s="32"/>
      <c r="F27" s="32"/>
      <c r="G27" s="32"/>
      <c r="H27" s="32"/>
      <c r="I27" s="32"/>
      <c r="J27" s="32">
        <f t="shared" si="9"/>
        <v>17</v>
      </c>
      <c r="K27" s="32"/>
      <c r="L27" s="32"/>
      <c r="M27" s="33">
        <f t="shared" si="10"/>
        <v>17.002099999999999</v>
      </c>
      <c r="N27" s="32">
        <f t="shared" si="11"/>
        <v>1</v>
      </c>
      <c r="O27" s="32" t="str">
        <f t="shared" ca="1" si="12"/>
        <v>Y</v>
      </c>
      <c r="P27" s="34" t="s">
        <v>620</v>
      </c>
      <c r="Q27" s="113">
        <f t="shared" si="13"/>
        <v>0</v>
      </c>
      <c r="R27" s="36">
        <f t="shared" si="14"/>
        <v>17.016999999999999</v>
      </c>
      <c r="S27" s="36">
        <f t="shared" si="15"/>
        <v>17.016999999999999</v>
      </c>
      <c r="T27" s="35">
        <f t="shared" si="16"/>
        <v>0</v>
      </c>
      <c r="U27" s="35">
        <f t="shared" si="17"/>
        <v>17.019099999999998</v>
      </c>
      <c r="V27" s="121">
        <v>17</v>
      </c>
      <c r="W27" s="32"/>
      <c r="X27" s="32"/>
      <c r="Y27" s="32"/>
      <c r="Z27" s="32"/>
      <c r="AA27" s="32"/>
      <c r="AG27" s="1"/>
      <c r="AH27" s="40"/>
      <c r="AI27" s="25"/>
      <c r="AJ27" s="25"/>
      <c r="AK27" s="25"/>
      <c r="AL27" s="25"/>
      <c r="AM27" s="25"/>
      <c r="AN27" s="59"/>
      <c r="AO27" s="59"/>
      <c r="AP27" s="59"/>
      <c r="AQ27" s="52"/>
    </row>
    <row r="28" spans="1:43" x14ac:dyDescent="0.2">
      <c r="A28" s="1">
        <v>5</v>
      </c>
      <c r="B28" s="1" t="s">
        <v>625</v>
      </c>
      <c r="C28" s="1" t="s">
        <v>193</v>
      </c>
      <c r="D28" s="121">
        <v>16</v>
      </c>
      <c r="E28" s="32"/>
      <c r="F28" s="32"/>
      <c r="G28" s="32"/>
      <c r="H28" s="32"/>
      <c r="I28" s="32"/>
      <c r="J28" s="32">
        <f t="shared" si="9"/>
        <v>16</v>
      </c>
      <c r="K28" s="32"/>
      <c r="L28" s="32"/>
      <c r="M28" s="33">
        <f t="shared" si="10"/>
        <v>16.002199999999998</v>
      </c>
      <c r="N28" s="32">
        <f t="shared" si="11"/>
        <v>1</v>
      </c>
      <c r="O28" s="32" t="str">
        <f t="shared" ca="1" si="12"/>
        <v>Y</v>
      </c>
      <c r="P28" s="34" t="s">
        <v>620</v>
      </c>
      <c r="Q28" s="113">
        <f t="shared" si="13"/>
        <v>0</v>
      </c>
      <c r="R28" s="36">
        <f t="shared" si="14"/>
        <v>16.015999999999998</v>
      </c>
      <c r="S28" s="36">
        <f t="shared" si="15"/>
        <v>16.015999999999998</v>
      </c>
      <c r="T28" s="35">
        <f t="shared" si="16"/>
        <v>0</v>
      </c>
      <c r="U28" s="35">
        <f t="shared" si="17"/>
        <v>16.018199999999997</v>
      </c>
      <c r="V28" s="121">
        <v>16</v>
      </c>
      <c r="W28" s="32"/>
      <c r="X28" s="32"/>
      <c r="Y28" s="32"/>
      <c r="Z28" s="32"/>
      <c r="AA28" s="32"/>
      <c r="AG28" s="1"/>
      <c r="AH28" s="40"/>
      <c r="AI28" s="25"/>
      <c r="AJ28" s="25"/>
      <c r="AK28" s="25"/>
      <c r="AL28" s="25"/>
      <c r="AM28" s="25"/>
      <c r="AN28" s="59"/>
      <c r="AO28" s="59"/>
      <c r="AP28" s="59"/>
      <c r="AQ28" s="52"/>
    </row>
    <row r="29" spans="1:43" x14ac:dyDescent="0.2">
      <c r="A29" s="1">
        <v>6</v>
      </c>
      <c r="B29" s="1" t="s">
        <v>626</v>
      </c>
      <c r="C29" s="1" t="s">
        <v>19</v>
      </c>
      <c r="D29" s="121">
        <v>15</v>
      </c>
      <c r="E29" s="32"/>
      <c r="F29" s="32"/>
      <c r="G29" s="32"/>
      <c r="H29" s="32"/>
      <c r="I29" s="32"/>
      <c r="J29" s="32">
        <f t="shared" si="9"/>
        <v>15</v>
      </c>
      <c r="K29" s="32"/>
      <c r="L29" s="32"/>
      <c r="M29" s="33">
        <f t="shared" si="10"/>
        <v>15.0023</v>
      </c>
      <c r="N29" s="32">
        <f t="shared" si="11"/>
        <v>1</v>
      </c>
      <c r="O29" s="32" t="str">
        <f t="shared" ca="1" si="12"/>
        <v>Y</v>
      </c>
      <c r="P29" s="34" t="s">
        <v>620</v>
      </c>
      <c r="Q29" s="113">
        <f t="shared" si="13"/>
        <v>0</v>
      </c>
      <c r="R29" s="36">
        <f t="shared" si="14"/>
        <v>15.014999999999999</v>
      </c>
      <c r="S29" s="36">
        <f t="shared" si="15"/>
        <v>15.015000000000001</v>
      </c>
      <c r="T29" s="35">
        <f t="shared" si="16"/>
        <v>0</v>
      </c>
      <c r="U29" s="35">
        <f t="shared" si="17"/>
        <v>15.017300000000001</v>
      </c>
      <c r="V29" s="121">
        <v>15</v>
      </c>
      <c r="W29" s="32"/>
      <c r="X29" s="32"/>
      <c r="Y29" s="32"/>
      <c r="Z29" s="32"/>
      <c r="AA29" s="32"/>
      <c r="AG29" s="1"/>
      <c r="AH29" s="40"/>
      <c r="AI29" s="25"/>
      <c r="AJ29" s="25"/>
      <c r="AK29" s="25"/>
      <c r="AL29" s="25"/>
      <c r="AM29" s="25"/>
      <c r="AN29" s="59"/>
      <c r="AO29" s="59"/>
      <c r="AP29" s="59"/>
      <c r="AQ29" s="52"/>
    </row>
    <row r="30" spans="1:43" x14ac:dyDescent="0.2">
      <c r="A30" s="1">
        <v>7</v>
      </c>
      <c r="B30" s="1" t="s">
        <v>627</v>
      </c>
      <c r="C30" s="1" t="s">
        <v>25</v>
      </c>
      <c r="D30" s="121">
        <v>14</v>
      </c>
      <c r="E30" s="32"/>
      <c r="F30" s="32"/>
      <c r="G30" s="32"/>
      <c r="H30" s="32"/>
      <c r="I30" s="32"/>
      <c r="J30" s="32">
        <f t="shared" si="9"/>
        <v>14</v>
      </c>
      <c r="K30" s="32"/>
      <c r="L30" s="32"/>
      <c r="M30" s="33">
        <f t="shared" si="10"/>
        <v>14.0024</v>
      </c>
      <c r="N30" s="32">
        <f t="shared" si="11"/>
        <v>1</v>
      </c>
      <c r="O30" s="32" t="str">
        <f t="shared" ca="1" si="12"/>
        <v>Y</v>
      </c>
      <c r="P30" s="34" t="s">
        <v>620</v>
      </c>
      <c r="Q30" s="113">
        <f t="shared" si="13"/>
        <v>0</v>
      </c>
      <c r="R30" s="36">
        <f t="shared" si="14"/>
        <v>14.013999999999999</v>
      </c>
      <c r="S30" s="36">
        <f t="shared" si="15"/>
        <v>14.013999999999999</v>
      </c>
      <c r="T30" s="35">
        <f t="shared" si="16"/>
        <v>0</v>
      </c>
      <c r="U30" s="35">
        <f t="shared" si="17"/>
        <v>14.016399999999999</v>
      </c>
      <c r="V30" s="121">
        <v>14</v>
      </c>
      <c r="W30" s="32"/>
      <c r="X30" s="32"/>
      <c r="Y30" s="32"/>
      <c r="Z30" s="32"/>
      <c r="AA30" s="32"/>
      <c r="AG30" s="1"/>
      <c r="AH30" s="40"/>
      <c r="AI30" s="25"/>
      <c r="AJ30" s="25"/>
      <c r="AK30" s="25"/>
      <c r="AL30" s="25"/>
      <c r="AM30" s="25"/>
      <c r="AN30" s="59"/>
      <c r="AO30" s="59"/>
      <c r="AP30" s="59"/>
      <c r="AQ30" s="52"/>
    </row>
    <row r="31" spans="1:43" x14ac:dyDescent="0.2">
      <c r="A31" s="1">
        <v>8</v>
      </c>
      <c r="B31" s="1" t="s">
        <v>628</v>
      </c>
      <c r="C31" s="1" t="s">
        <v>19</v>
      </c>
      <c r="D31" s="121">
        <v>13</v>
      </c>
      <c r="E31" s="32"/>
      <c r="F31" s="32"/>
      <c r="G31" s="32"/>
      <c r="H31" s="32"/>
      <c r="I31" s="32"/>
      <c r="J31" s="32">
        <f t="shared" si="9"/>
        <v>13</v>
      </c>
      <c r="K31" s="32"/>
      <c r="L31" s="32"/>
      <c r="M31" s="33">
        <f t="shared" si="10"/>
        <v>13.0025</v>
      </c>
      <c r="N31" s="32">
        <f t="shared" si="11"/>
        <v>1</v>
      </c>
      <c r="O31" s="32" t="str">
        <f t="shared" ca="1" si="12"/>
        <v>Y</v>
      </c>
      <c r="P31" s="34" t="s">
        <v>620</v>
      </c>
      <c r="Q31" s="113">
        <f t="shared" si="13"/>
        <v>0</v>
      </c>
      <c r="R31" s="36">
        <f t="shared" si="14"/>
        <v>13.012999999999998</v>
      </c>
      <c r="S31" s="36">
        <f t="shared" si="15"/>
        <v>13.013</v>
      </c>
      <c r="T31" s="35">
        <f t="shared" si="16"/>
        <v>0</v>
      </c>
      <c r="U31" s="35">
        <f t="shared" si="17"/>
        <v>13.015499999999999</v>
      </c>
      <c r="V31" s="121">
        <v>13</v>
      </c>
      <c r="W31" s="32"/>
      <c r="X31" s="32"/>
      <c r="Y31" s="32"/>
      <c r="Z31" s="32"/>
      <c r="AA31" s="32"/>
      <c r="AG31" s="1"/>
      <c r="AH31" s="40"/>
      <c r="AI31" s="25"/>
      <c r="AJ31" s="25"/>
      <c r="AK31" s="25"/>
      <c r="AL31" s="25"/>
      <c r="AM31" s="25"/>
      <c r="AN31" s="59"/>
      <c r="AO31" s="59"/>
      <c r="AP31" s="59"/>
      <c r="AQ31" s="52"/>
    </row>
    <row r="32" spans="1:43" x14ac:dyDescent="0.2">
      <c r="A32" s="1">
        <v>9</v>
      </c>
      <c r="B32" s="1" t="s">
        <v>629</v>
      </c>
      <c r="C32" s="1" t="s">
        <v>19</v>
      </c>
      <c r="D32" s="121">
        <v>12</v>
      </c>
      <c r="E32" s="32"/>
      <c r="F32" s="32"/>
      <c r="G32" s="32"/>
      <c r="H32" s="32"/>
      <c r="I32" s="32"/>
      <c r="J32" s="32">
        <f t="shared" si="9"/>
        <v>12</v>
      </c>
      <c r="K32" s="32"/>
      <c r="L32" s="32"/>
      <c r="M32" s="33">
        <f t="shared" si="10"/>
        <v>12.002599999999999</v>
      </c>
      <c r="N32" s="32">
        <f t="shared" si="11"/>
        <v>1</v>
      </c>
      <c r="O32" s="32" t="str">
        <f t="shared" ca="1" si="12"/>
        <v>Y</v>
      </c>
      <c r="P32" s="34" t="s">
        <v>620</v>
      </c>
      <c r="Q32" s="113">
        <f t="shared" si="13"/>
        <v>0</v>
      </c>
      <c r="R32" s="36">
        <f t="shared" si="14"/>
        <v>12.011999999999999</v>
      </c>
      <c r="S32" s="36">
        <f t="shared" si="15"/>
        <v>12.012</v>
      </c>
      <c r="T32" s="35">
        <f t="shared" si="16"/>
        <v>0</v>
      </c>
      <c r="U32" s="35">
        <f t="shared" si="17"/>
        <v>12.0146</v>
      </c>
      <c r="V32" s="121">
        <v>12</v>
      </c>
      <c r="W32" s="32"/>
      <c r="X32" s="32"/>
      <c r="Y32" s="32"/>
      <c r="Z32" s="32"/>
      <c r="AA32" s="32"/>
      <c r="AG32" s="1"/>
      <c r="AH32" s="40"/>
      <c r="AI32" s="25"/>
      <c r="AJ32" s="25"/>
      <c r="AK32" s="25"/>
      <c r="AL32" s="25"/>
      <c r="AM32" s="25"/>
      <c r="AN32" s="59"/>
      <c r="AO32" s="59"/>
      <c r="AP32" s="59"/>
      <c r="AQ32" s="52"/>
    </row>
    <row r="33" spans="1:43" x14ac:dyDescent="0.2">
      <c r="A33" s="1">
        <v>10</v>
      </c>
      <c r="B33" s="1" t="s">
        <v>630</v>
      </c>
      <c r="C33" s="1" t="s">
        <v>193</v>
      </c>
      <c r="D33" s="121">
        <v>11</v>
      </c>
      <c r="E33" s="32"/>
      <c r="F33" s="32"/>
      <c r="G33" s="32"/>
      <c r="H33" s="32"/>
      <c r="I33" s="32"/>
      <c r="J33" s="32">
        <f t="shared" si="9"/>
        <v>11</v>
      </c>
      <c r="K33" s="32"/>
      <c r="L33" s="32"/>
      <c r="M33" s="33">
        <f t="shared" si="10"/>
        <v>11.002700000000001</v>
      </c>
      <c r="N33" s="32">
        <f t="shared" si="11"/>
        <v>1</v>
      </c>
      <c r="O33" s="32" t="str">
        <f t="shared" ca="1" si="12"/>
        <v>Y</v>
      </c>
      <c r="P33" s="34" t="s">
        <v>620</v>
      </c>
      <c r="Q33" s="113">
        <f t="shared" si="13"/>
        <v>0</v>
      </c>
      <c r="R33" s="36">
        <f t="shared" si="14"/>
        <v>11.010999999999999</v>
      </c>
      <c r="S33" s="36">
        <f t="shared" si="15"/>
        <v>11.010999999999999</v>
      </c>
      <c r="T33" s="35">
        <f t="shared" si="16"/>
        <v>0</v>
      </c>
      <c r="U33" s="35">
        <f t="shared" si="17"/>
        <v>11.0137</v>
      </c>
      <c r="V33" s="121">
        <v>11</v>
      </c>
      <c r="W33" s="32"/>
      <c r="X33" s="32"/>
      <c r="Y33" s="32"/>
      <c r="Z33" s="32"/>
      <c r="AA33" s="32"/>
      <c r="AG33" s="1"/>
      <c r="AH33" s="40"/>
      <c r="AI33" s="25"/>
      <c r="AJ33" s="25"/>
      <c r="AK33" s="25"/>
      <c r="AL33" s="25"/>
      <c r="AM33" s="25"/>
      <c r="AN33" s="59"/>
      <c r="AO33" s="59"/>
      <c r="AP33" s="59"/>
      <c r="AQ33" s="52"/>
    </row>
    <row r="34" spans="1:43" x14ac:dyDescent="0.2">
      <c r="A34" s="1">
        <v>11</v>
      </c>
      <c r="B34" s="1" t="s">
        <v>631</v>
      </c>
      <c r="C34" s="1" t="s">
        <v>19</v>
      </c>
      <c r="D34" s="121">
        <v>10</v>
      </c>
      <c r="E34" s="32"/>
      <c r="F34" s="32"/>
      <c r="G34" s="32"/>
      <c r="H34" s="32"/>
      <c r="I34" s="32"/>
      <c r="J34" s="32">
        <f t="shared" si="9"/>
        <v>10</v>
      </c>
      <c r="K34" s="32"/>
      <c r="L34" s="32"/>
      <c r="M34" s="33">
        <f t="shared" si="10"/>
        <v>10.002800000000001</v>
      </c>
      <c r="N34" s="32">
        <f t="shared" si="11"/>
        <v>1</v>
      </c>
      <c r="O34" s="32" t="str">
        <f t="shared" ca="1" si="12"/>
        <v>Y</v>
      </c>
      <c r="P34" s="34" t="s">
        <v>620</v>
      </c>
      <c r="Q34" s="113">
        <f t="shared" si="13"/>
        <v>0</v>
      </c>
      <c r="R34" s="36">
        <f t="shared" si="14"/>
        <v>10.009999999999998</v>
      </c>
      <c r="S34" s="36">
        <f t="shared" si="15"/>
        <v>10.01</v>
      </c>
      <c r="T34" s="35">
        <f t="shared" si="16"/>
        <v>0</v>
      </c>
      <c r="U34" s="35">
        <f t="shared" si="17"/>
        <v>10.0128</v>
      </c>
      <c r="V34" s="121">
        <v>10</v>
      </c>
      <c r="W34" s="32"/>
      <c r="X34" s="32"/>
      <c r="Y34" s="32"/>
      <c r="Z34" s="32"/>
      <c r="AA34" s="32"/>
      <c r="AG34" s="1"/>
      <c r="AH34" s="40"/>
      <c r="AI34" s="25"/>
      <c r="AJ34" s="25"/>
      <c r="AK34" s="25"/>
      <c r="AL34" s="25"/>
      <c r="AM34" s="25"/>
      <c r="AN34" s="59"/>
      <c r="AO34" s="59"/>
      <c r="AP34" s="59"/>
      <c r="AQ34" s="52"/>
    </row>
    <row r="35" spans="1:43" x14ac:dyDescent="0.2">
      <c r="A35" s="1">
        <v>12</v>
      </c>
      <c r="B35" s="1" t="s">
        <v>632</v>
      </c>
      <c r="C35" s="1" t="s">
        <v>30</v>
      </c>
      <c r="D35" s="121">
        <v>9</v>
      </c>
      <c r="E35" s="32"/>
      <c r="F35" s="32"/>
      <c r="G35" s="32"/>
      <c r="H35" s="32"/>
      <c r="I35" s="32"/>
      <c r="J35" s="32">
        <f t="shared" si="9"/>
        <v>9</v>
      </c>
      <c r="K35" s="32"/>
      <c r="L35" s="32"/>
      <c r="M35" s="33">
        <f t="shared" si="10"/>
        <v>9.0029000000000003</v>
      </c>
      <c r="N35" s="32">
        <f t="shared" si="11"/>
        <v>1</v>
      </c>
      <c r="O35" s="32" t="str">
        <f t="shared" ca="1" si="12"/>
        <v>Y</v>
      </c>
      <c r="P35" s="34" t="s">
        <v>620</v>
      </c>
      <c r="Q35" s="113">
        <f t="shared" si="13"/>
        <v>0</v>
      </c>
      <c r="R35" s="36">
        <f t="shared" si="14"/>
        <v>9.0089999999999986</v>
      </c>
      <c r="S35" s="36">
        <f t="shared" si="15"/>
        <v>9.0090000000000003</v>
      </c>
      <c r="T35" s="35">
        <f t="shared" si="16"/>
        <v>0</v>
      </c>
      <c r="U35" s="35">
        <f t="shared" si="17"/>
        <v>9.0119000000000007</v>
      </c>
      <c r="V35" s="121">
        <v>9</v>
      </c>
      <c r="W35" s="32"/>
      <c r="X35" s="32"/>
      <c r="Y35" s="32"/>
      <c r="Z35" s="32"/>
      <c r="AA35" s="32"/>
      <c r="AG35" s="1"/>
      <c r="AH35" s="40"/>
      <c r="AI35" s="25"/>
      <c r="AJ35" s="25"/>
      <c r="AK35" s="25"/>
      <c r="AL35" s="25"/>
      <c r="AM35" s="25"/>
      <c r="AN35" s="59"/>
      <c r="AO35" s="59"/>
      <c r="AP35" s="59"/>
      <c r="AQ35" s="52"/>
    </row>
    <row r="36" spans="1:43" x14ac:dyDescent="0.2">
      <c r="A36" s="1">
        <v>13</v>
      </c>
      <c r="B36" s="1" t="s">
        <v>633</v>
      </c>
      <c r="C36" s="1" t="s">
        <v>19</v>
      </c>
      <c r="D36" s="121">
        <v>8</v>
      </c>
      <c r="E36" s="32"/>
      <c r="F36" s="32"/>
      <c r="G36" s="32"/>
      <c r="H36" s="32"/>
      <c r="I36" s="32"/>
      <c r="J36" s="32">
        <f t="shared" si="9"/>
        <v>8</v>
      </c>
      <c r="K36" s="32"/>
      <c r="L36" s="32"/>
      <c r="M36" s="33">
        <f t="shared" si="10"/>
        <v>8.0030000000000001</v>
      </c>
      <c r="N36" s="32">
        <f t="shared" si="11"/>
        <v>1</v>
      </c>
      <c r="O36" s="32" t="str">
        <f t="shared" ca="1" si="12"/>
        <v>Y</v>
      </c>
      <c r="P36" s="34" t="s">
        <v>620</v>
      </c>
      <c r="Q36" s="113">
        <f t="shared" si="13"/>
        <v>0</v>
      </c>
      <c r="R36" s="36">
        <f t="shared" si="14"/>
        <v>8.0079999999999991</v>
      </c>
      <c r="S36" s="36">
        <f t="shared" si="15"/>
        <v>8.0079999999999991</v>
      </c>
      <c r="T36" s="35">
        <f t="shared" si="16"/>
        <v>0</v>
      </c>
      <c r="U36" s="35">
        <f t="shared" si="17"/>
        <v>8.0109999999999992</v>
      </c>
      <c r="V36" s="121">
        <v>8</v>
      </c>
      <c r="W36" s="32"/>
      <c r="X36" s="32"/>
      <c r="Y36" s="32"/>
      <c r="Z36" s="32"/>
      <c r="AA36" s="32"/>
      <c r="AG36" s="1"/>
      <c r="AH36" s="40"/>
      <c r="AI36" s="25"/>
      <c r="AJ36" s="25"/>
      <c r="AK36" s="25"/>
      <c r="AL36" s="25"/>
      <c r="AM36" s="25"/>
      <c r="AN36" s="59"/>
      <c r="AO36" s="59"/>
      <c r="AP36" s="59"/>
      <c r="AQ36" s="52"/>
    </row>
    <row r="37" spans="1:43" x14ac:dyDescent="0.2">
      <c r="A37" s="1">
        <v>14</v>
      </c>
      <c r="B37" s="1" t="s">
        <v>634</v>
      </c>
      <c r="C37" s="1" t="s">
        <v>74</v>
      </c>
      <c r="D37" s="121">
        <v>7</v>
      </c>
      <c r="E37" s="32"/>
      <c r="F37" s="32"/>
      <c r="G37" s="32"/>
      <c r="H37" s="32"/>
      <c r="I37" s="32"/>
      <c r="J37" s="32">
        <f t="shared" si="9"/>
        <v>7</v>
      </c>
      <c r="K37" s="32"/>
      <c r="L37" s="32"/>
      <c r="M37" s="33">
        <f t="shared" si="10"/>
        <v>7.0030999999999999</v>
      </c>
      <c r="N37" s="32">
        <f t="shared" si="11"/>
        <v>1</v>
      </c>
      <c r="O37" s="32" t="str">
        <f t="shared" ca="1" si="12"/>
        <v>Y</v>
      </c>
      <c r="P37" s="34" t="s">
        <v>620</v>
      </c>
      <c r="Q37" s="113">
        <f t="shared" si="13"/>
        <v>0</v>
      </c>
      <c r="R37" s="36">
        <f t="shared" si="14"/>
        <v>7.0069999999999997</v>
      </c>
      <c r="S37" s="36">
        <f t="shared" si="15"/>
        <v>7.0069999999999997</v>
      </c>
      <c r="T37" s="35">
        <f t="shared" si="16"/>
        <v>0</v>
      </c>
      <c r="U37" s="35">
        <f t="shared" si="17"/>
        <v>7.0100999999999996</v>
      </c>
      <c r="V37" s="121">
        <v>7</v>
      </c>
      <c r="W37" s="32"/>
      <c r="X37" s="32"/>
      <c r="Y37" s="32"/>
      <c r="Z37" s="32"/>
      <c r="AA37" s="32"/>
      <c r="AG37" s="1"/>
      <c r="AH37" s="40"/>
      <c r="AI37" s="25"/>
      <c r="AJ37" s="25"/>
      <c r="AK37" s="25"/>
      <c r="AL37" s="25"/>
      <c r="AM37" s="25"/>
      <c r="AN37" s="59"/>
      <c r="AO37" s="59"/>
      <c r="AP37" s="59"/>
      <c r="AQ37" s="52"/>
    </row>
    <row r="38" spans="1:43" ht="3" customHeight="1" x14ac:dyDescent="0.25">
      <c r="A38" s="1"/>
      <c r="B38" s="1"/>
      <c r="C38" s="1"/>
      <c r="D38" s="121"/>
      <c r="E38" s="121"/>
      <c r="F38" s="32"/>
      <c r="G38" s="32"/>
      <c r="H38" s="119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5"/>
      <c r="V38" s="118"/>
      <c r="W38" s="120"/>
      <c r="X38" s="120"/>
      <c r="Y38" s="32"/>
      <c r="Z38" s="32"/>
      <c r="AA38" s="32"/>
      <c r="AG38" s="1"/>
      <c r="AH38" s="40"/>
      <c r="AI38" s="25"/>
      <c r="AJ38" s="25"/>
      <c r="AK38" s="25"/>
      <c r="AL38" s="25"/>
      <c r="AM38" s="25"/>
      <c r="AN38" s="25"/>
      <c r="AO38" s="25"/>
      <c r="AP38" s="25"/>
      <c r="AQ38" s="52"/>
    </row>
    <row r="39" spans="1:43" ht="15" x14ac:dyDescent="0.25">
      <c r="D39" s="118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5"/>
      <c r="V39" s="121"/>
      <c r="W39" s="121"/>
      <c r="X39" s="120"/>
      <c r="Y39" s="32"/>
      <c r="Z39" s="119"/>
      <c r="AA39" s="32"/>
      <c r="AG39" s="1"/>
      <c r="AH39" s="40"/>
      <c r="AI39" s="25"/>
      <c r="AJ39" s="25"/>
      <c r="AK39" s="25"/>
      <c r="AL39" s="25"/>
      <c r="AM39" s="25"/>
      <c r="AN39" s="25"/>
      <c r="AO39" s="25"/>
      <c r="AP39" s="25"/>
      <c r="AQ39" s="52"/>
    </row>
    <row r="40" spans="1:43" ht="15" x14ac:dyDescent="0.25">
      <c r="A40" s="26" t="s">
        <v>635</v>
      </c>
      <c r="D40" s="118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90" t="str">
        <f>A40</f>
        <v>U12G</v>
      </c>
      <c r="Q40" s="32"/>
      <c r="R40" s="32"/>
      <c r="S40" s="32"/>
      <c r="T40" s="32"/>
      <c r="U40" s="35"/>
      <c r="V40" s="32"/>
      <c r="W40" s="32"/>
      <c r="X40" s="32"/>
      <c r="Y40" s="32"/>
      <c r="Z40" s="32"/>
      <c r="AA40" s="32"/>
      <c r="AG40" s="1"/>
      <c r="AH40" s="40"/>
      <c r="AI40" s="25"/>
      <c r="AJ40" s="25"/>
      <c r="AK40" s="25"/>
      <c r="AL40" s="25"/>
      <c r="AM40" s="25"/>
      <c r="AN40" s="38">
        <v>79</v>
      </c>
      <c r="AO40" s="38">
        <v>78</v>
      </c>
      <c r="AP40" s="38">
        <v>54</v>
      </c>
      <c r="AQ40" s="52"/>
    </row>
    <row r="41" spans="1:43" x14ac:dyDescent="0.2">
      <c r="A41" s="1">
        <v>1</v>
      </c>
      <c r="B41" s="1" t="s">
        <v>636</v>
      </c>
      <c r="C41" s="1" t="s">
        <v>19</v>
      </c>
      <c r="D41" s="121">
        <v>20</v>
      </c>
      <c r="E41" s="32"/>
      <c r="F41" s="32"/>
      <c r="G41" s="32"/>
      <c r="H41" s="32"/>
      <c r="I41" s="32"/>
      <c r="J41" s="32">
        <f t="shared" ref="J41:J52" si="18">IFERROR(LARGE(D41:I41,1),0)+IF($C$5&gt;=2,IFERROR(LARGE(D41:I41,2),0),0)+IF($C$5&gt;=3,IFERROR(LARGE(D41:I41,3),0),0)+IF($C$5&gt;=4,IFERROR(LARGE(D41:I41,4),0),0)+IF($C$5&gt;=5,IFERROR(LARGE(D41:I41,5),0),0)+IF($C$5&gt;=6,IFERROR(LARGE(D41:I41,6),0),0)</f>
        <v>20</v>
      </c>
      <c r="K41" s="32"/>
      <c r="L41" s="32" t="s">
        <v>697</v>
      </c>
      <c r="M41" s="33">
        <f t="shared" ref="M41:M52" si="19">J41+(ROW(J41)-ROW(J$6))/10000</f>
        <v>20.003499999999999</v>
      </c>
      <c r="N41" s="32">
        <f t="shared" ref="N41:N52" si="20">COUNT(D41:I41)</f>
        <v>1</v>
      </c>
      <c r="O41" s="32" t="str">
        <f t="shared" ref="O41:O52" ca="1" si="21">IF(AND(N41=1,OFFSET(C41,0,O$3)&gt;0),"Y",0)</f>
        <v>Y</v>
      </c>
      <c r="P41" s="34" t="s">
        <v>635</v>
      </c>
      <c r="Q41" s="113">
        <f t="shared" ref="Q41:Q52" si="22">1-(P41=P40)</f>
        <v>0</v>
      </c>
      <c r="R41" s="36">
        <f t="shared" ref="R41:R52" si="23">IFERROR(LARGE(D41:I41,1),0)*1.001+IF($C$5&gt;=2,IFERROR(LARGE(D41:I41,2),0),0)*1.0001+IF($C$5&gt;=3,IFERROR(LARGE(D41:I41,3),0),0)*1.00001+IF($C$5&gt;=4,IFERROR(LARGE(D41:I41,4),0),0)*1.000001+IF($C$5&gt;=5,IFERROR(LARGE(D41:I41,5),0),0)*1.0000001+IF($C$5&gt;=6,IFERROR(LARGE(D41:I41,6),0),0)*1.00000001</f>
        <v>20.019999999999996</v>
      </c>
      <c r="S41" s="36">
        <f t="shared" ref="S41:S52" si="24">J41+V41/1000+IF($C$5&gt;=2,W41/10000,0)+IF($C$5&gt;=3,X41/100000,0)+IF($C$5&gt;=4,Y41/1000000,0)+IF($C$5&gt;=5,Z41/10000000,0)+IF($C$5&gt;=6,AA41/100000000,0)</f>
        <v>20.02</v>
      </c>
      <c r="T41" s="35">
        <f t="shared" ref="T41:T52" si="25">1-(R41=S41)</f>
        <v>0</v>
      </c>
      <c r="U41" s="35">
        <f t="shared" ref="U41:U52" si="26">M41+V41/1000+W41/10000+X41/100000+Y41/1000000+Z41/10000000+AA41/100000000</f>
        <v>20.023499999999999</v>
      </c>
      <c r="V41" s="121">
        <v>20</v>
      </c>
      <c r="W41" s="32"/>
      <c r="X41" s="32"/>
      <c r="Y41" s="32"/>
      <c r="Z41" s="32"/>
      <c r="AA41" s="32"/>
      <c r="AG41" s="1"/>
      <c r="AH41" s="40"/>
      <c r="AI41" s="25"/>
      <c r="AJ41" s="25"/>
      <c r="AK41" s="25"/>
      <c r="AL41" s="25"/>
      <c r="AM41" s="25"/>
      <c r="AN41" s="59"/>
      <c r="AO41" s="59"/>
      <c r="AP41" s="59"/>
      <c r="AQ41" s="52"/>
    </row>
    <row r="42" spans="1:43" x14ac:dyDescent="0.2">
      <c r="A42" s="1">
        <v>2</v>
      </c>
      <c r="B42" s="1" t="s">
        <v>637</v>
      </c>
      <c r="C42" s="1" t="s">
        <v>19</v>
      </c>
      <c r="D42" s="121">
        <v>19</v>
      </c>
      <c r="E42" s="32"/>
      <c r="F42" s="32"/>
      <c r="G42" s="32"/>
      <c r="H42" s="32"/>
      <c r="I42" s="32"/>
      <c r="J42" s="32">
        <f t="shared" si="18"/>
        <v>19</v>
      </c>
      <c r="K42" s="32"/>
      <c r="L42" s="32" t="s">
        <v>698</v>
      </c>
      <c r="M42" s="33">
        <f t="shared" si="19"/>
        <v>19.003599999999999</v>
      </c>
      <c r="N42" s="32">
        <f t="shared" si="20"/>
        <v>1</v>
      </c>
      <c r="O42" s="32" t="str">
        <f t="shared" ca="1" si="21"/>
        <v>Y</v>
      </c>
      <c r="P42" s="34" t="s">
        <v>635</v>
      </c>
      <c r="Q42" s="113">
        <f t="shared" si="22"/>
        <v>0</v>
      </c>
      <c r="R42" s="36">
        <f t="shared" si="23"/>
        <v>19.018999999999998</v>
      </c>
      <c r="S42" s="36">
        <f t="shared" si="24"/>
        <v>19.018999999999998</v>
      </c>
      <c r="T42" s="35">
        <f t="shared" si="25"/>
        <v>0</v>
      </c>
      <c r="U42" s="35">
        <f t="shared" si="26"/>
        <v>19.022599999999997</v>
      </c>
      <c r="V42" s="121">
        <v>19</v>
      </c>
      <c r="W42" s="32"/>
      <c r="X42" s="32"/>
      <c r="Y42" s="32"/>
      <c r="Z42" s="32"/>
      <c r="AA42" s="32"/>
      <c r="AG42" s="1"/>
      <c r="AH42" s="40"/>
      <c r="AI42" s="25"/>
      <c r="AJ42" s="25"/>
      <c r="AK42" s="25"/>
      <c r="AL42" s="25"/>
      <c r="AM42" s="25"/>
      <c r="AN42" s="59"/>
      <c r="AO42" s="59"/>
      <c r="AP42" s="59"/>
      <c r="AQ42" s="52"/>
    </row>
    <row r="43" spans="1:43" x14ac:dyDescent="0.2">
      <c r="A43" s="1">
        <v>3</v>
      </c>
      <c r="B43" s="1" t="s">
        <v>638</v>
      </c>
      <c r="C43" s="1" t="s">
        <v>193</v>
      </c>
      <c r="D43" s="121">
        <v>18</v>
      </c>
      <c r="E43" s="32"/>
      <c r="F43" s="32"/>
      <c r="G43" s="32"/>
      <c r="H43" s="32"/>
      <c r="I43" s="32"/>
      <c r="J43" s="32">
        <f t="shared" si="18"/>
        <v>18</v>
      </c>
      <c r="K43" s="32"/>
      <c r="L43" s="32" t="s">
        <v>699</v>
      </c>
      <c r="M43" s="33">
        <f t="shared" si="19"/>
        <v>18.003699999999998</v>
      </c>
      <c r="N43" s="32">
        <f t="shared" si="20"/>
        <v>1</v>
      </c>
      <c r="O43" s="32" t="str">
        <f t="shared" ca="1" si="21"/>
        <v>Y</v>
      </c>
      <c r="P43" s="34" t="s">
        <v>635</v>
      </c>
      <c r="Q43" s="113">
        <f t="shared" si="22"/>
        <v>0</v>
      </c>
      <c r="R43" s="36">
        <f t="shared" si="23"/>
        <v>18.017999999999997</v>
      </c>
      <c r="S43" s="36">
        <f t="shared" si="24"/>
        <v>18.018000000000001</v>
      </c>
      <c r="T43" s="35">
        <f t="shared" si="25"/>
        <v>0</v>
      </c>
      <c r="U43" s="35">
        <f t="shared" si="26"/>
        <v>18.021699999999999</v>
      </c>
      <c r="V43" s="121">
        <v>18</v>
      </c>
      <c r="W43" s="32"/>
      <c r="X43" s="32"/>
      <c r="Y43" s="32"/>
      <c r="Z43" s="32"/>
      <c r="AA43" s="32"/>
      <c r="AG43" s="1"/>
      <c r="AH43" s="40"/>
      <c r="AI43" s="25"/>
      <c r="AJ43" s="25"/>
      <c r="AK43" s="25"/>
      <c r="AL43" s="25"/>
      <c r="AM43" s="25"/>
      <c r="AN43" s="59"/>
      <c r="AO43" s="59"/>
      <c r="AP43" s="59"/>
      <c r="AQ43" s="52"/>
    </row>
    <row r="44" spans="1:43" x14ac:dyDescent="0.2">
      <c r="A44" s="1">
        <v>4</v>
      </c>
      <c r="B44" s="1" t="s">
        <v>639</v>
      </c>
      <c r="C44" s="1" t="s">
        <v>193</v>
      </c>
      <c r="D44" s="121">
        <v>17</v>
      </c>
      <c r="E44" s="32"/>
      <c r="F44" s="32"/>
      <c r="G44" s="32"/>
      <c r="H44" s="32"/>
      <c r="I44" s="32"/>
      <c r="J44" s="32">
        <f t="shared" si="18"/>
        <v>17</v>
      </c>
      <c r="K44" s="32"/>
      <c r="L44" s="32"/>
      <c r="M44" s="33">
        <f t="shared" si="19"/>
        <v>17.003799999999998</v>
      </c>
      <c r="N44" s="32">
        <f t="shared" si="20"/>
        <v>1</v>
      </c>
      <c r="O44" s="32" t="str">
        <f t="shared" ca="1" si="21"/>
        <v>Y</v>
      </c>
      <c r="P44" s="34" t="s">
        <v>635</v>
      </c>
      <c r="Q44" s="113">
        <f t="shared" si="22"/>
        <v>0</v>
      </c>
      <c r="R44" s="36">
        <f t="shared" si="23"/>
        <v>17.016999999999999</v>
      </c>
      <c r="S44" s="36">
        <f t="shared" si="24"/>
        <v>17.016999999999999</v>
      </c>
      <c r="T44" s="35">
        <f t="shared" si="25"/>
        <v>0</v>
      </c>
      <c r="U44" s="35">
        <f t="shared" si="26"/>
        <v>17.020799999999998</v>
      </c>
      <c r="V44" s="121">
        <v>17</v>
      </c>
      <c r="W44" s="32"/>
      <c r="X44" s="32"/>
      <c r="Y44" s="32"/>
      <c r="Z44" s="32"/>
      <c r="AA44" s="32"/>
      <c r="AG44" s="1"/>
      <c r="AH44" s="40"/>
      <c r="AI44" s="25"/>
      <c r="AJ44" s="25"/>
      <c r="AK44" s="25"/>
      <c r="AL44" s="25"/>
      <c r="AM44" s="25"/>
      <c r="AN44" s="59"/>
      <c r="AO44" s="59"/>
      <c r="AP44" s="59"/>
      <c r="AQ44" s="52"/>
    </row>
    <row r="45" spans="1:43" x14ac:dyDescent="0.2">
      <c r="A45" s="1">
        <v>5</v>
      </c>
      <c r="B45" s="1" t="s">
        <v>640</v>
      </c>
      <c r="C45" s="1" t="s">
        <v>19</v>
      </c>
      <c r="D45" s="121">
        <v>16</v>
      </c>
      <c r="E45" s="32"/>
      <c r="F45" s="32"/>
      <c r="G45" s="32"/>
      <c r="H45" s="32"/>
      <c r="I45" s="32"/>
      <c r="J45" s="32">
        <f t="shared" si="18"/>
        <v>16</v>
      </c>
      <c r="K45" s="32"/>
      <c r="L45" s="32"/>
      <c r="M45" s="33">
        <f t="shared" si="19"/>
        <v>16.003900000000002</v>
      </c>
      <c r="N45" s="32">
        <f t="shared" si="20"/>
        <v>1</v>
      </c>
      <c r="O45" s="32" t="str">
        <f t="shared" ca="1" si="21"/>
        <v>Y</v>
      </c>
      <c r="P45" s="34" t="s">
        <v>635</v>
      </c>
      <c r="Q45" s="113">
        <f t="shared" si="22"/>
        <v>0</v>
      </c>
      <c r="R45" s="36">
        <f t="shared" si="23"/>
        <v>16.015999999999998</v>
      </c>
      <c r="S45" s="36">
        <f t="shared" si="24"/>
        <v>16.015999999999998</v>
      </c>
      <c r="T45" s="35">
        <f t="shared" si="25"/>
        <v>0</v>
      </c>
      <c r="U45" s="35">
        <f t="shared" si="26"/>
        <v>16.0199</v>
      </c>
      <c r="V45" s="121">
        <v>16</v>
      </c>
      <c r="W45" s="32"/>
      <c r="X45" s="32"/>
      <c r="Y45" s="32"/>
      <c r="Z45" s="32"/>
      <c r="AA45" s="32"/>
      <c r="AG45" s="1"/>
      <c r="AH45" s="40"/>
      <c r="AI45" s="25"/>
      <c r="AJ45" s="25"/>
      <c r="AK45" s="25"/>
      <c r="AL45" s="25"/>
      <c r="AM45" s="25"/>
      <c r="AN45" s="59"/>
      <c r="AO45" s="59"/>
      <c r="AP45" s="59"/>
      <c r="AQ45" s="52"/>
    </row>
    <row r="46" spans="1:43" x14ac:dyDescent="0.2">
      <c r="A46" s="1">
        <v>6</v>
      </c>
      <c r="B46" s="1" t="s">
        <v>641</v>
      </c>
      <c r="C46" s="1" t="s">
        <v>25</v>
      </c>
      <c r="D46" s="121">
        <v>15</v>
      </c>
      <c r="E46" s="32"/>
      <c r="F46" s="32"/>
      <c r="G46" s="32"/>
      <c r="H46" s="32"/>
      <c r="I46" s="32"/>
      <c r="J46" s="32">
        <f t="shared" si="18"/>
        <v>15</v>
      </c>
      <c r="K46" s="32"/>
      <c r="L46" s="32"/>
      <c r="M46" s="33">
        <f t="shared" si="19"/>
        <v>15.004</v>
      </c>
      <c r="N46" s="32">
        <f t="shared" si="20"/>
        <v>1</v>
      </c>
      <c r="O46" s="32" t="str">
        <f t="shared" ca="1" si="21"/>
        <v>Y</v>
      </c>
      <c r="P46" s="34" t="s">
        <v>635</v>
      </c>
      <c r="Q46" s="113">
        <f t="shared" si="22"/>
        <v>0</v>
      </c>
      <c r="R46" s="36">
        <f t="shared" si="23"/>
        <v>15.014999999999999</v>
      </c>
      <c r="S46" s="36">
        <f t="shared" si="24"/>
        <v>15.015000000000001</v>
      </c>
      <c r="T46" s="35">
        <f t="shared" si="25"/>
        <v>0</v>
      </c>
      <c r="U46" s="35">
        <f t="shared" si="26"/>
        <v>15.019</v>
      </c>
      <c r="V46" s="121">
        <v>15</v>
      </c>
      <c r="W46" s="32"/>
      <c r="X46" s="32"/>
      <c r="Y46" s="32"/>
      <c r="Z46" s="32"/>
      <c r="AA46" s="32"/>
      <c r="AG46" s="1"/>
      <c r="AH46" s="40"/>
      <c r="AI46" s="25"/>
      <c r="AJ46" s="25"/>
      <c r="AK46" s="25"/>
      <c r="AL46" s="25"/>
      <c r="AM46" s="25"/>
      <c r="AN46" s="59"/>
      <c r="AO46" s="59"/>
      <c r="AP46" s="59"/>
      <c r="AQ46" s="52"/>
    </row>
    <row r="47" spans="1:43" x14ac:dyDescent="0.2">
      <c r="A47" s="1">
        <v>7</v>
      </c>
      <c r="B47" s="1" t="s">
        <v>642</v>
      </c>
      <c r="C47" s="1" t="s">
        <v>19</v>
      </c>
      <c r="D47" s="121">
        <v>14</v>
      </c>
      <c r="E47" s="32"/>
      <c r="F47" s="32"/>
      <c r="G47" s="32"/>
      <c r="H47" s="32"/>
      <c r="I47" s="32"/>
      <c r="J47" s="32">
        <f t="shared" si="18"/>
        <v>14</v>
      </c>
      <c r="K47" s="32"/>
      <c r="L47" s="32"/>
      <c r="M47" s="33">
        <f t="shared" si="19"/>
        <v>14.004099999999999</v>
      </c>
      <c r="N47" s="32">
        <f t="shared" si="20"/>
        <v>1</v>
      </c>
      <c r="O47" s="32" t="str">
        <f t="shared" ca="1" si="21"/>
        <v>Y</v>
      </c>
      <c r="P47" s="34" t="s">
        <v>635</v>
      </c>
      <c r="Q47" s="113">
        <f t="shared" si="22"/>
        <v>0</v>
      </c>
      <c r="R47" s="36">
        <f t="shared" si="23"/>
        <v>14.013999999999999</v>
      </c>
      <c r="S47" s="36">
        <f t="shared" si="24"/>
        <v>14.013999999999999</v>
      </c>
      <c r="T47" s="35">
        <f t="shared" si="25"/>
        <v>0</v>
      </c>
      <c r="U47" s="35">
        <f t="shared" si="26"/>
        <v>14.018099999999999</v>
      </c>
      <c r="V47" s="121">
        <v>14</v>
      </c>
      <c r="W47" s="32"/>
      <c r="X47" s="32"/>
      <c r="Y47" s="32"/>
      <c r="Z47" s="32"/>
      <c r="AA47" s="32"/>
      <c r="AG47" s="1"/>
      <c r="AH47" s="40"/>
      <c r="AI47" s="25"/>
      <c r="AJ47" s="25"/>
      <c r="AK47" s="25"/>
      <c r="AL47" s="25"/>
      <c r="AM47" s="25"/>
      <c r="AN47" s="59"/>
      <c r="AO47" s="59"/>
      <c r="AP47" s="59"/>
      <c r="AQ47" s="52"/>
    </row>
    <row r="48" spans="1:43" x14ac:dyDescent="0.2">
      <c r="A48" s="1">
        <v>8</v>
      </c>
      <c r="B48" s="1" t="s">
        <v>643</v>
      </c>
      <c r="C48" s="1" t="s">
        <v>74</v>
      </c>
      <c r="D48" s="121">
        <v>13</v>
      </c>
      <c r="E48" s="32"/>
      <c r="F48" s="32"/>
      <c r="G48" s="32"/>
      <c r="H48" s="32"/>
      <c r="I48" s="32"/>
      <c r="J48" s="32">
        <f t="shared" si="18"/>
        <v>13</v>
      </c>
      <c r="K48" s="32"/>
      <c r="L48" s="32"/>
      <c r="M48" s="33">
        <f t="shared" si="19"/>
        <v>13.004200000000001</v>
      </c>
      <c r="N48" s="32">
        <f t="shared" si="20"/>
        <v>1</v>
      </c>
      <c r="O48" s="32" t="str">
        <f t="shared" ca="1" si="21"/>
        <v>Y</v>
      </c>
      <c r="P48" s="34" t="s">
        <v>635</v>
      </c>
      <c r="Q48" s="113">
        <f t="shared" si="22"/>
        <v>0</v>
      </c>
      <c r="R48" s="36">
        <f t="shared" si="23"/>
        <v>13.012999999999998</v>
      </c>
      <c r="S48" s="36">
        <f t="shared" si="24"/>
        <v>13.013</v>
      </c>
      <c r="T48" s="35">
        <f t="shared" si="25"/>
        <v>0</v>
      </c>
      <c r="U48" s="35">
        <f t="shared" si="26"/>
        <v>13.017200000000001</v>
      </c>
      <c r="V48" s="121">
        <v>13</v>
      </c>
      <c r="W48" s="32"/>
      <c r="X48" s="32"/>
      <c r="Y48" s="32"/>
      <c r="Z48" s="32"/>
      <c r="AA48" s="32"/>
      <c r="AG48" s="1"/>
      <c r="AH48" s="40"/>
      <c r="AI48" s="25"/>
      <c r="AJ48" s="25"/>
      <c r="AK48" s="25"/>
      <c r="AL48" s="25"/>
      <c r="AM48" s="25"/>
      <c r="AN48" s="59"/>
      <c r="AO48" s="59"/>
      <c r="AP48" s="59"/>
      <c r="AQ48" s="52"/>
    </row>
    <row r="49" spans="1:43" x14ac:dyDescent="0.2">
      <c r="A49" s="1">
        <v>9</v>
      </c>
      <c r="B49" s="1" t="s">
        <v>644</v>
      </c>
      <c r="C49" s="1" t="s">
        <v>65</v>
      </c>
      <c r="D49" s="121">
        <v>12</v>
      </c>
      <c r="E49" s="32"/>
      <c r="F49" s="32"/>
      <c r="G49" s="32"/>
      <c r="H49" s="32"/>
      <c r="I49" s="32"/>
      <c r="J49" s="32">
        <f t="shared" si="18"/>
        <v>12</v>
      </c>
      <c r="K49" s="32"/>
      <c r="L49" s="32"/>
      <c r="M49" s="33">
        <f t="shared" si="19"/>
        <v>12.004300000000001</v>
      </c>
      <c r="N49" s="32">
        <f t="shared" si="20"/>
        <v>1</v>
      </c>
      <c r="O49" s="32" t="str">
        <f t="shared" ca="1" si="21"/>
        <v>Y</v>
      </c>
      <c r="P49" s="34" t="s">
        <v>635</v>
      </c>
      <c r="Q49" s="113">
        <f t="shared" si="22"/>
        <v>0</v>
      </c>
      <c r="R49" s="36">
        <f t="shared" si="23"/>
        <v>12.011999999999999</v>
      </c>
      <c r="S49" s="36">
        <f t="shared" si="24"/>
        <v>12.012</v>
      </c>
      <c r="T49" s="35">
        <f t="shared" si="25"/>
        <v>0</v>
      </c>
      <c r="U49" s="35">
        <f t="shared" si="26"/>
        <v>12.016300000000001</v>
      </c>
      <c r="V49" s="121">
        <v>12</v>
      </c>
      <c r="W49" s="32"/>
      <c r="X49" s="32"/>
      <c r="Y49" s="32"/>
      <c r="Z49" s="32"/>
      <c r="AA49" s="32"/>
      <c r="AG49" s="1"/>
      <c r="AH49" s="40"/>
      <c r="AI49" s="25"/>
      <c r="AJ49" s="25"/>
      <c r="AK49" s="25"/>
      <c r="AL49" s="25"/>
      <c r="AM49" s="25"/>
      <c r="AN49" s="59"/>
      <c r="AO49" s="59"/>
      <c r="AP49" s="59"/>
      <c r="AQ49" s="52"/>
    </row>
    <row r="50" spans="1:43" x14ac:dyDescent="0.2">
      <c r="A50" s="1">
        <v>10</v>
      </c>
      <c r="B50" s="1" t="s">
        <v>645</v>
      </c>
      <c r="C50" s="1" t="s">
        <v>65</v>
      </c>
      <c r="D50" s="121">
        <v>11</v>
      </c>
      <c r="E50" s="32"/>
      <c r="F50" s="32"/>
      <c r="G50" s="32"/>
      <c r="H50" s="32"/>
      <c r="I50" s="32"/>
      <c r="J50" s="32">
        <f t="shared" si="18"/>
        <v>11</v>
      </c>
      <c r="K50" s="32"/>
      <c r="L50" s="32"/>
      <c r="M50" s="33">
        <f t="shared" si="19"/>
        <v>11.0044</v>
      </c>
      <c r="N50" s="32">
        <f t="shared" si="20"/>
        <v>1</v>
      </c>
      <c r="O50" s="32" t="str">
        <f t="shared" ca="1" si="21"/>
        <v>Y</v>
      </c>
      <c r="P50" s="34" t="s">
        <v>635</v>
      </c>
      <c r="Q50" s="113">
        <f t="shared" si="22"/>
        <v>0</v>
      </c>
      <c r="R50" s="36">
        <f t="shared" si="23"/>
        <v>11.010999999999999</v>
      </c>
      <c r="S50" s="36">
        <f t="shared" si="24"/>
        <v>11.010999999999999</v>
      </c>
      <c r="T50" s="35">
        <f t="shared" si="25"/>
        <v>0</v>
      </c>
      <c r="U50" s="35">
        <f t="shared" si="26"/>
        <v>11.0154</v>
      </c>
      <c r="V50" s="121">
        <v>11</v>
      </c>
      <c r="W50" s="32"/>
      <c r="X50" s="32"/>
      <c r="Y50" s="32"/>
      <c r="Z50" s="32"/>
      <c r="AA50" s="32"/>
      <c r="AG50" s="1"/>
      <c r="AH50" s="40"/>
      <c r="AI50" s="25"/>
      <c r="AJ50" s="25"/>
      <c r="AK50" s="25"/>
      <c r="AL50" s="25"/>
      <c r="AM50" s="25"/>
      <c r="AN50" s="59"/>
      <c r="AO50" s="59"/>
      <c r="AP50" s="59"/>
      <c r="AQ50" s="52"/>
    </row>
    <row r="51" spans="1:43" x14ac:dyDescent="0.2">
      <c r="A51" s="1">
        <v>11</v>
      </c>
      <c r="B51" s="1" t="s">
        <v>646</v>
      </c>
      <c r="C51" s="1" t="s">
        <v>30</v>
      </c>
      <c r="D51" s="121">
        <v>10</v>
      </c>
      <c r="E51" s="32"/>
      <c r="F51" s="32"/>
      <c r="G51" s="32"/>
      <c r="H51" s="32"/>
      <c r="I51" s="32"/>
      <c r="J51" s="32">
        <f t="shared" si="18"/>
        <v>10</v>
      </c>
      <c r="K51" s="32"/>
      <c r="L51" s="32"/>
      <c r="M51" s="33">
        <f t="shared" si="19"/>
        <v>10.0045</v>
      </c>
      <c r="N51" s="32">
        <f t="shared" si="20"/>
        <v>1</v>
      </c>
      <c r="O51" s="32" t="str">
        <f t="shared" ca="1" si="21"/>
        <v>Y</v>
      </c>
      <c r="P51" s="34" t="s">
        <v>635</v>
      </c>
      <c r="Q51" s="113">
        <f t="shared" si="22"/>
        <v>0</v>
      </c>
      <c r="R51" s="36">
        <f t="shared" si="23"/>
        <v>10.009999999999998</v>
      </c>
      <c r="S51" s="36">
        <f t="shared" si="24"/>
        <v>10.01</v>
      </c>
      <c r="T51" s="35">
        <f t="shared" si="25"/>
        <v>0</v>
      </c>
      <c r="U51" s="35">
        <f t="shared" si="26"/>
        <v>10.0145</v>
      </c>
      <c r="V51" s="121">
        <v>10</v>
      </c>
      <c r="W51" s="32"/>
      <c r="X51" s="32"/>
      <c r="Y51" s="32"/>
      <c r="Z51" s="32"/>
      <c r="AA51" s="32"/>
      <c r="AG51" s="1"/>
      <c r="AH51" s="40"/>
      <c r="AI51" s="25"/>
      <c r="AJ51" s="25"/>
      <c r="AK51" s="25"/>
      <c r="AL51" s="25"/>
      <c r="AM51" s="25"/>
      <c r="AN51" s="59"/>
      <c r="AO51" s="59"/>
      <c r="AP51" s="59"/>
      <c r="AQ51" s="52"/>
    </row>
    <row r="52" spans="1:43" x14ac:dyDescent="0.2">
      <c r="A52" s="1">
        <v>12</v>
      </c>
      <c r="B52" s="1" t="s">
        <v>647</v>
      </c>
      <c r="C52" s="1" t="s">
        <v>74</v>
      </c>
      <c r="D52" s="121">
        <v>9</v>
      </c>
      <c r="E52" s="32"/>
      <c r="F52" s="32"/>
      <c r="G52" s="32"/>
      <c r="H52" s="32"/>
      <c r="I52" s="32"/>
      <c r="J52" s="32">
        <f t="shared" si="18"/>
        <v>9</v>
      </c>
      <c r="K52" s="32"/>
      <c r="L52" s="32"/>
      <c r="M52" s="33">
        <f t="shared" si="19"/>
        <v>9.0045999999999999</v>
      </c>
      <c r="N52" s="32">
        <f t="shared" si="20"/>
        <v>1</v>
      </c>
      <c r="O52" s="32" t="str">
        <f t="shared" ca="1" si="21"/>
        <v>Y</v>
      </c>
      <c r="P52" s="34" t="s">
        <v>635</v>
      </c>
      <c r="Q52" s="113">
        <f t="shared" si="22"/>
        <v>0</v>
      </c>
      <c r="R52" s="36">
        <f t="shared" si="23"/>
        <v>9.0089999999999986</v>
      </c>
      <c r="S52" s="36">
        <f t="shared" si="24"/>
        <v>9.0090000000000003</v>
      </c>
      <c r="T52" s="35">
        <f t="shared" si="25"/>
        <v>0</v>
      </c>
      <c r="U52" s="35">
        <f t="shared" si="26"/>
        <v>9.0136000000000003</v>
      </c>
      <c r="V52" s="121">
        <v>9</v>
      </c>
      <c r="W52" s="32"/>
      <c r="X52" s="32"/>
      <c r="Y52" s="32"/>
      <c r="Z52" s="32"/>
      <c r="AA52" s="32"/>
      <c r="AG52" s="1"/>
      <c r="AH52" s="40"/>
      <c r="AI52" s="25"/>
      <c r="AJ52" s="25"/>
      <c r="AK52" s="25"/>
      <c r="AL52" s="25"/>
      <c r="AM52" s="25"/>
      <c r="AN52" s="59"/>
      <c r="AO52" s="59"/>
      <c r="AP52" s="59"/>
      <c r="AQ52" s="52"/>
    </row>
    <row r="53" spans="1:43" ht="3" customHeight="1" x14ac:dyDescent="0.25">
      <c r="A53" s="1"/>
      <c r="B53" s="1"/>
      <c r="C53" s="1"/>
      <c r="D53" s="121"/>
      <c r="E53" s="121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5"/>
      <c r="V53" s="118"/>
      <c r="W53" s="120"/>
      <c r="X53" s="120"/>
      <c r="Y53" s="32"/>
      <c r="Z53" s="32"/>
      <c r="AA53" s="32"/>
      <c r="AG53" s="1"/>
      <c r="AH53" s="40"/>
      <c r="AI53" s="25"/>
      <c r="AJ53" s="25"/>
      <c r="AK53" s="25"/>
      <c r="AL53" s="25"/>
      <c r="AM53" s="25"/>
      <c r="AN53" s="25"/>
      <c r="AO53" s="25"/>
      <c r="AP53" s="25"/>
      <c r="AQ53" s="52"/>
    </row>
    <row r="54" spans="1:43" ht="15" x14ac:dyDescent="0.25">
      <c r="D54" s="118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5"/>
      <c r="V54" s="121"/>
      <c r="W54" s="121"/>
      <c r="X54" s="120"/>
      <c r="Y54" s="32"/>
      <c r="Z54" s="32"/>
      <c r="AA54" s="32"/>
      <c r="AG54" s="1"/>
      <c r="AH54" s="40"/>
      <c r="AI54" s="25"/>
      <c r="AJ54" s="25"/>
      <c r="AK54" s="25"/>
      <c r="AL54" s="25"/>
      <c r="AM54" s="25"/>
      <c r="AN54" s="25"/>
      <c r="AO54" s="25"/>
      <c r="AP54" s="25"/>
      <c r="AQ54" s="52"/>
    </row>
    <row r="55" spans="1:43" ht="15" x14ac:dyDescent="0.25">
      <c r="A55" s="26" t="s">
        <v>648</v>
      </c>
      <c r="D55" s="118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90" t="str">
        <f>A55</f>
        <v>U14B</v>
      </c>
      <c r="Q55" s="32"/>
      <c r="R55" s="32"/>
      <c r="S55" s="32"/>
      <c r="T55" s="32"/>
      <c r="U55" s="35"/>
      <c r="V55" s="32"/>
      <c r="W55" s="32"/>
      <c r="X55" s="32"/>
      <c r="Y55" s="32"/>
      <c r="Z55" s="32"/>
      <c r="AA55" s="32"/>
      <c r="AG55" s="1"/>
      <c r="AH55" s="40"/>
      <c r="AI55" s="25"/>
      <c r="AJ55" s="25"/>
      <c r="AK55" s="25"/>
      <c r="AL55" s="25"/>
      <c r="AM55" s="25"/>
      <c r="AN55" s="38">
        <v>59</v>
      </c>
      <c r="AO55" s="38">
        <v>56</v>
      </c>
      <c r="AP55" s="38">
        <v>55</v>
      </c>
      <c r="AQ55" s="52"/>
    </row>
    <row r="56" spans="1:43" x14ac:dyDescent="0.2">
      <c r="A56" s="1">
        <v>1</v>
      </c>
      <c r="B56" s="1" t="s">
        <v>649</v>
      </c>
      <c r="C56" s="1" t="s">
        <v>651</v>
      </c>
      <c r="D56" s="121">
        <v>15</v>
      </c>
      <c r="E56" s="32"/>
      <c r="F56" s="32"/>
      <c r="G56" s="32"/>
      <c r="H56" s="32"/>
      <c r="I56" s="32"/>
      <c r="J56" s="32">
        <f t="shared" ref="J56:J64" si="27">IFERROR(LARGE(D56:I56,1),0)+IF($C$5&gt;=2,IFERROR(LARGE(D56:I56,2),0),0)+IF($C$5&gt;=3,IFERROR(LARGE(D56:I56,3),0),0)+IF($C$5&gt;=4,IFERROR(LARGE(D56:I56,4),0),0)+IF($C$5&gt;=5,IFERROR(LARGE(D56:I56,5),0),0)+IF($C$5&gt;=6,IFERROR(LARGE(D56:I56,6),0),0)</f>
        <v>15</v>
      </c>
      <c r="K56" s="32"/>
      <c r="L56" s="32" t="s">
        <v>700</v>
      </c>
      <c r="M56" s="33">
        <f t="shared" ref="M56:M64" si="28">J56+(ROW(J56)-ROW(J$6))/10000</f>
        <v>15.005000000000001</v>
      </c>
      <c r="N56" s="32">
        <f t="shared" ref="N56:N64" si="29">COUNT(D56:I56)</f>
        <v>1</v>
      </c>
      <c r="O56" s="32" t="str">
        <f t="shared" ref="O56:O64" ca="1" si="30">IF(AND(N56=1,OFFSET(C56,0,O$3)&gt;0),"Y",0)</f>
        <v>Y</v>
      </c>
      <c r="P56" s="34" t="s">
        <v>648</v>
      </c>
      <c r="Q56" s="113">
        <f t="shared" ref="Q56:Q64" si="31">1-(P56=P55)</f>
        <v>0</v>
      </c>
      <c r="R56" s="36">
        <f t="shared" ref="R56:R64" si="32">IFERROR(LARGE(D56:I56,1),0)*1.001+IF($C$5&gt;=2,IFERROR(LARGE(D56:I56,2),0),0)*1.0001+IF($C$5&gt;=3,IFERROR(LARGE(D56:I56,3),0),0)*1.00001+IF($C$5&gt;=4,IFERROR(LARGE(D56:I56,4),0),0)*1.000001+IF($C$5&gt;=5,IFERROR(LARGE(D56:I56,5),0),0)*1.0000001+IF($C$5&gt;=6,IFERROR(LARGE(D56:I56,6),0),0)*1.00000001</f>
        <v>15.014999999999999</v>
      </c>
      <c r="S56" s="36">
        <f t="shared" ref="S56:S64" si="33">J56+V56/1000+IF($C$5&gt;=2,W56/10000,0)+IF($C$5&gt;=3,X56/100000,0)+IF($C$5&gt;=4,Y56/1000000,0)+IF($C$5&gt;=5,Z56/10000000,0)+IF($C$5&gt;=6,AA56/100000000,0)</f>
        <v>15.015000000000001</v>
      </c>
      <c r="T56" s="35">
        <f t="shared" ref="T56:T64" si="34">1-(R56=S56)</f>
        <v>0</v>
      </c>
      <c r="U56" s="35">
        <f t="shared" ref="U56:U64" si="35">M56+V56/1000+W56/10000+X56/100000+Y56/1000000+Z56/10000000+AA56/100000000</f>
        <v>15.020000000000001</v>
      </c>
      <c r="V56" s="121">
        <v>15</v>
      </c>
      <c r="W56" s="32"/>
      <c r="X56" s="32"/>
      <c r="Y56" s="32"/>
      <c r="Z56" s="32"/>
      <c r="AA56" s="32"/>
      <c r="AG56" s="1"/>
      <c r="AH56" s="40"/>
      <c r="AI56" s="25"/>
      <c r="AJ56" s="25"/>
      <c r="AK56" s="25"/>
      <c r="AL56" s="25"/>
      <c r="AM56" s="25"/>
      <c r="AN56" s="59"/>
      <c r="AO56" s="59"/>
      <c r="AP56" s="59"/>
      <c r="AQ56" s="52"/>
    </row>
    <row r="57" spans="1:43" x14ac:dyDescent="0.2">
      <c r="A57" s="1">
        <v>2</v>
      </c>
      <c r="B57" s="1" t="s">
        <v>652</v>
      </c>
      <c r="C57" s="1" t="s">
        <v>19</v>
      </c>
      <c r="D57" s="121">
        <v>14</v>
      </c>
      <c r="E57" s="32"/>
      <c r="F57" s="32"/>
      <c r="G57" s="32"/>
      <c r="H57" s="32"/>
      <c r="I57" s="32"/>
      <c r="J57" s="32">
        <f t="shared" si="27"/>
        <v>14</v>
      </c>
      <c r="K57" s="32"/>
      <c r="L57" s="32" t="s">
        <v>701</v>
      </c>
      <c r="M57" s="33">
        <f t="shared" si="28"/>
        <v>14.005100000000001</v>
      </c>
      <c r="N57" s="32">
        <f t="shared" si="29"/>
        <v>1</v>
      </c>
      <c r="O57" s="32" t="str">
        <f t="shared" ca="1" si="30"/>
        <v>Y</v>
      </c>
      <c r="P57" s="34" t="s">
        <v>648</v>
      </c>
      <c r="Q57" s="113">
        <f t="shared" si="31"/>
        <v>0</v>
      </c>
      <c r="R57" s="36">
        <f t="shared" si="32"/>
        <v>14.013999999999999</v>
      </c>
      <c r="S57" s="36">
        <f t="shared" si="33"/>
        <v>14.013999999999999</v>
      </c>
      <c r="T57" s="35">
        <f t="shared" si="34"/>
        <v>0</v>
      </c>
      <c r="U57" s="35">
        <f t="shared" si="35"/>
        <v>14.0191</v>
      </c>
      <c r="V57" s="121">
        <v>14</v>
      </c>
      <c r="W57" s="32"/>
      <c r="X57" s="32"/>
      <c r="Y57" s="32"/>
      <c r="Z57" s="32"/>
      <c r="AA57" s="32"/>
      <c r="AG57" s="1"/>
      <c r="AH57" s="40"/>
      <c r="AI57" s="25"/>
      <c r="AJ57" s="25"/>
      <c r="AK57" s="25"/>
      <c r="AL57" s="25"/>
      <c r="AM57" s="25"/>
      <c r="AN57" s="59"/>
      <c r="AO57" s="59"/>
      <c r="AP57" s="59"/>
      <c r="AQ57" s="52"/>
    </row>
    <row r="58" spans="1:43" x14ac:dyDescent="0.2">
      <c r="A58" s="1">
        <v>3</v>
      </c>
      <c r="B58" s="1" t="s">
        <v>653</v>
      </c>
      <c r="C58" s="1" t="s">
        <v>25</v>
      </c>
      <c r="D58" s="121">
        <v>13</v>
      </c>
      <c r="E58" s="32"/>
      <c r="F58" s="32"/>
      <c r="G58" s="32"/>
      <c r="H58" s="32"/>
      <c r="I58" s="32"/>
      <c r="J58" s="32">
        <f t="shared" si="27"/>
        <v>13</v>
      </c>
      <c r="K58" s="32"/>
      <c r="L58" s="32" t="s">
        <v>702</v>
      </c>
      <c r="M58" s="33">
        <f t="shared" si="28"/>
        <v>13.0052</v>
      </c>
      <c r="N58" s="32">
        <f t="shared" si="29"/>
        <v>1</v>
      </c>
      <c r="O58" s="32" t="str">
        <f t="shared" ca="1" si="30"/>
        <v>Y</v>
      </c>
      <c r="P58" s="34" t="s">
        <v>648</v>
      </c>
      <c r="Q58" s="113">
        <f t="shared" si="31"/>
        <v>0</v>
      </c>
      <c r="R58" s="36">
        <f t="shared" si="32"/>
        <v>13.012999999999998</v>
      </c>
      <c r="S58" s="36">
        <f t="shared" si="33"/>
        <v>13.013</v>
      </c>
      <c r="T58" s="35">
        <f t="shared" si="34"/>
        <v>0</v>
      </c>
      <c r="U58" s="35">
        <f t="shared" si="35"/>
        <v>13.0182</v>
      </c>
      <c r="V58" s="121">
        <v>13</v>
      </c>
      <c r="W58" s="32"/>
      <c r="X58" s="32"/>
      <c r="Y58" s="32"/>
      <c r="Z58" s="32"/>
      <c r="AA58" s="32"/>
      <c r="AG58" s="1"/>
      <c r="AH58" s="40"/>
      <c r="AI58" s="25"/>
      <c r="AJ58" s="25"/>
      <c r="AK58" s="25"/>
      <c r="AL58" s="25"/>
      <c r="AM58" s="25"/>
      <c r="AN58" s="59"/>
      <c r="AO58" s="59"/>
      <c r="AP58" s="59"/>
      <c r="AQ58" s="52"/>
    </row>
    <row r="59" spans="1:43" x14ac:dyDescent="0.2">
      <c r="A59" s="1">
        <v>4</v>
      </c>
      <c r="B59" s="1" t="s">
        <v>654</v>
      </c>
      <c r="C59" s="1" t="s">
        <v>19</v>
      </c>
      <c r="D59" s="121">
        <v>12</v>
      </c>
      <c r="E59" s="32"/>
      <c r="F59" s="32"/>
      <c r="G59" s="32"/>
      <c r="H59" s="32"/>
      <c r="I59" s="32"/>
      <c r="J59" s="32">
        <f t="shared" si="27"/>
        <v>12</v>
      </c>
      <c r="K59" s="32"/>
      <c r="L59" s="32"/>
      <c r="M59" s="33">
        <f t="shared" si="28"/>
        <v>12.0053</v>
      </c>
      <c r="N59" s="32">
        <f t="shared" si="29"/>
        <v>1</v>
      </c>
      <c r="O59" s="32" t="str">
        <f t="shared" ca="1" si="30"/>
        <v>Y</v>
      </c>
      <c r="P59" s="34" t="s">
        <v>648</v>
      </c>
      <c r="Q59" s="113">
        <f t="shared" si="31"/>
        <v>0</v>
      </c>
      <c r="R59" s="36">
        <f t="shared" si="32"/>
        <v>12.011999999999999</v>
      </c>
      <c r="S59" s="36">
        <f t="shared" si="33"/>
        <v>12.012</v>
      </c>
      <c r="T59" s="35">
        <f t="shared" si="34"/>
        <v>0</v>
      </c>
      <c r="U59" s="35">
        <f t="shared" si="35"/>
        <v>12.017300000000001</v>
      </c>
      <c r="V59" s="121">
        <v>12</v>
      </c>
      <c r="W59" s="32"/>
      <c r="X59" s="32"/>
      <c r="Y59" s="32"/>
      <c r="Z59" s="32"/>
      <c r="AA59" s="32"/>
      <c r="AG59" s="1"/>
      <c r="AH59" s="40"/>
      <c r="AI59" s="25"/>
      <c r="AJ59" s="25"/>
      <c r="AK59" s="25"/>
      <c r="AL59" s="25"/>
      <c r="AM59" s="25"/>
      <c r="AN59" s="59"/>
      <c r="AO59" s="59"/>
      <c r="AP59" s="59"/>
      <c r="AQ59" s="52"/>
    </row>
    <row r="60" spans="1:43" x14ac:dyDescent="0.2">
      <c r="A60" s="1">
        <v>5</v>
      </c>
      <c r="B60" s="1" t="s">
        <v>655</v>
      </c>
      <c r="C60" s="1" t="s">
        <v>25</v>
      </c>
      <c r="D60" s="121">
        <v>11</v>
      </c>
      <c r="E60" s="32"/>
      <c r="F60" s="32"/>
      <c r="G60" s="32"/>
      <c r="H60" s="32"/>
      <c r="I60" s="32"/>
      <c r="J60" s="32">
        <f t="shared" si="27"/>
        <v>11</v>
      </c>
      <c r="K60" s="32"/>
      <c r="L60" s="32"/>
      <c r="M60" s="33">
        <f t="shared" si="28"/>
        <v>11.0054</v>
      </c>
      <c r="N60" s="32">
        <f t="shared" si="29"/>
        <v>1</v>
      </c>
      <c r="O60" s="32" t="str">
        <f t="shared" ca="1" si="30"/>
        <v>Y</v>
      </c>
      <c r="P60" s="34" t="s">
        <v>648</v>
      </c>
      <c r="Q60" s="113">
        <f t="shared" si="31"/>
        <v>0</v>
      </c>
      <c r="R60" s="36">
        <f t="shared" si="32"/>
        <v>11.010999999999999</v>
      </c>
      <c r="S60" s="36">
        <f t="shared" si="33"/>
        <v>11.010999999999999</v>
      </c>
      <c r="T60" s="35">
        <f t="shared" si="34"/>
        <v>0</v>
      </c>
      <c r="U60" s="35">
        <f t="shared" si="35"/>
        <v>11.016399999999999</v>
      </c>
      <c r="V60" s="121">
        <v>11</v>
      </c>
      <c r="W60" s="32"/>
      <c r="X60" s="32"/>
      <c r="Y60" s="32"/>
      <c r="Z60" s="32"/>
      <c r="AA60" s="32"/>
      <c r="AG60" s="1"/>
      <c r="AH60" s="40"/>
      <c r="AI60" s="25"/>
      <c r="AJ60" s="25"/>
      <c r="AK60" s="25"/>
      <c r="AL60" s="25"/>
      <c r="AM60" s="25"/>
      <c r="AN60" s="59"/>
      <c r="AO60" s="59"/>
      <c r="AP60" s="59"/>
      <c r="AQ60" s="52"/>
    </row>
    <row r="61" spans="1:43" x14ac:dyDescent="0.2">
      <c r="A61" s="1">
        <v>6</v>
      </c>
      <c r="B61" s="1" t="s">
        <v>656</v>
      </c>
      <c r="C61" s="1" t="s">
        <v>25</v>
      </c>
      <c r="D61" s="121">
        <v>10</v>
      </c>
      <c r="E61" s="32"/>
      <c r="F61" s="32"/>
      <c r="G61" s="32"/>
      <c r="H61" s="32"/>
      <c r="I61" s="32"/>
      <c r="J61" s="32">
        <f t="shared" si="27"/>
        <v>10</v>
      </c>
      <c r="K61" s="32"/>
      <c r="L61" s="32"/>
      <c r="M61" s="33">
        <f t="shared" si="28"/>
        <v>10.0055</v>
      </c>
      <c r="N61" s="32">
        <f t="shared" si="29"/>
        <v>1</v>
      </c>
      <c r="O61" s="32" t="str">
        <f t="shared" ca="1" si="30"/>
        <v>Y</v>
      </c>
      <c r="P61" s="34" t="s">
        <v>648</v>
      </c>
      <c r="Q61" s="113">
        <f t="shared" si="31"/>
        <v>0</v>
      </c>
      <c r="R61" s="36">
        <f t="shared" si="32"/>
        <v>10.009999999999998</v>
      </c>
      <c r="S61" s="36">
        <f t="shared" si="33"/>
        <v>10.01</v>
      </c>
      <c r="T61" s="35">
        <f t="shared" si="34"/>
        <v>0</v>
      </c>
      <c r="U61" s="35">
        <f t="shared" si="35"/>
        <v>10.015499999999999</v>
      </c>
      <c r="V61" s="121">
        <v>10</v>
      </c>
      <c r="W61" s="32"/>
      <c r="X61" s="32"/>
      <c r="Y61" s="32"/>
      <c r="Z61" s="32"/>
      <c r="AA61" s="32"/>
      <c r="AG61" s="1"/>
      <c r="AH61" s="40"/>
      <c r="AI61" s="25"/>
      <c r="AJ61" s="25"/>
      <c r="AK61" s="25"/>
      <c r="AL61" s="25"/>
      <c r="AM61" s="25"/>
      <c r="AN61" s="59"/>
      <c r="AO61" s="59"/>
      <c r="AP61" s="59"/>
      <c r="AQ61" s="52"/>
    </row>
    <row r="62" spans="1:43" x14ac:dyDescent="0.2">
      <c r="A62" s="1">
        <v>7</v>
      </c>
      <c r="B62" s="1" t="s">
        <v>657</v>
      </c>
      <c r="C62" s="1" t="s">
        <v>19</v>
      </c>
      <c r="D62" s="121">
        <v>9</v>
      </c>
      <c r="E62" s="32"/>
      <c r="F62" s="32"/>
      <c r="G62" s="32"/>
      <c r="H62" s="32"/>
      <c r="I62" s="32"/>
      <c r="J62" s="32">
        <f t="shared" si="27"/>
        <v>9</v>
      </c>
      <c r="K62" s="32"/>
      <c r="L62" s="32"/>
      <c r="M62" s="33">
        <f t="shared" si="28"/>
        <v>9.0055999999999994</v>
      </c>
      <c r="N62" s="32">
        <f t="shared" si="29"/>
        <v>1</v>
      </c>
      <c r="O62" s="32" t="str">
        <f t="shared" ca="1" si="30"/>
        <v>Y</v>
      </c>
      <c r="P62" s="34" t="s">
        <v>648</v>
      </c>
      <c r="Q62" s="113">
        <f t="shared" si="31"/>
        <v>0</v>
      </c>
      <c r="R62" s="36">
        <f t="shared" si="32"/>
        <v>9.0089999999999986</v>
      </c>
      <c r="S62" s="36">
        <f t="shared" si="33"/>
        <v>9.0090000000000003</v>
      </c>
      <c r="T62" s="35">
        <f t="shared" si="34"/>
        <v>0</v>
      </c>
      <c r="U62" s="35">
        <f t="shared" si="35"/>
        <v>9.0145999999999997</v>
      </c>
      <c r="V62" s="121">
        <v>9</v>
      </c>
      <c r="W62" s="32"/>
      <c r="X62" s="32"/>
      <c r="Y62" s="32"/>
      <c r="Z62" s="32"/>
      <c r="AA62" s="32"/>
      <c r="AG62" s="1"/>
      <c r="AH62" s="40"/>
      <c r="AI62" s="25"/>
      <c r="AJ62" s="25"/>
      <c r="AK62" s="25"/>
      <c r="AL62" s="25"/>
      <c r="AM62" s="25"/>
      <c r="AN62" s="59"/>
      <c r="AO62" s="59"/>
      <c r="AP62" s="59"/>
      <c r="AQ62" s="52"/>
    </row>
    <row r="63" spans="1:43" x14ac:dyDescent="0.2">
      <c r="A63" s="1">
        <v>8</v>
      </c>
      <c r="B63" s="1" t="s">
        <v>658</v>
      </c>
      <c r="C63" s="1" t="s">
        <v>193</v>
      </c>
      <c r="D63" s="121">
        <v>8</v>
      </c>
      <c r="E63" s="32"/>
      <c r="F63" s="32"/>
      <c r="G63" s="32"/>
      <c r="H63" s="32"/>
      <c r="I63" s="32"/>
      <c r="J63" s="32">
        <f t="shared" si="27"/>
        <v>8</v>
      </c>
      <c r="K63" s="32"/>
      <c r="L63" s="32"/>
      <c r="M63" s="33">
        <f t="shared" si="28"/>
        <v>8.0056999999999992</v>
      </c>
      <c r="N63" s="32">
        <f t="shared" si="29"/>
        <v>1</v>
      </c>
      <c r="O63" s="32" t="str">
        <f t="shared" ca="1" si="30"/>
        <v>Y</v>
      </c>
      <c r="P63" s="34" t="s">
        <v>648</v>
      </c>
      <c r="Q63" s="113">
        <f t="shared" si="31"/>
        <v>0</v>
      </c>
      <c r="R63" s="36">
        <f t="shared" si="32"/>
        <v>8.0079999999999991</v>
      </c>
      <c r="S63" s="36">
        <f t="shared" si="33"/>
        <v>8.0079999999999991</v>
      </c>
      <c r="T63" s="35">
        <f t="shared" si="34"/>
        <v>0</v>
      </c>
      <c r="U63" s="35">
        <f t="shared" si="35"/>
        <v>8.0136999999999983</v>
      </c>
      <c r="V63" s="121">
        <v>8</v>
      </c>
      <c r="W63" s="32"/>
      <c r="X63" s="32"/>
      <c r="Y63" s="32"/>
      <c r="Z63" s="32"/>
      <c r="AA63" s="32"/>
      <c r="AG63" s="1"/>
      <c r="AH63" s="40"/>
      <c r="AI63" s="25"/>
      <c r="AJ63" s="25"/>
      <c r="AK63" s="25"/>
      <c r="AL63" s="25"/>
      <c r="AM63" s="25"/>
      <c r="AN63" s="59"/>
      <c r="AO63" s="59"/>
      <c r="AP63" s="59"/>
      <c r="AQ63" s="52"/>
    </row>
    <row r="64" spans="1:43" x14ac:dyDescent="0.2">
      <c r="A64" s="1">
        <v>9</v>
      </c>
      <c r="B64" s="1" t="s">
        <v>659</v>
      </c>
      <c r="C64" s="1" t="s">
        <v>193</v>
      </c>
      <c r="D64" s="121">
        <v>7</v>
      </c>
      <c r="E64" s="32"/>
      <c r="F64" s="32"/>
      <c r="G64" s="32"/>
      <c r="H64" s="32"/>
      <c r="I64" s="32"/>
      <c r="J64" s="32">
        <f t="shared" si="27"/>
        <v>7</v>
      </c>
      <c r="K64" s="32"/>
      <c r="L64" s="32"/>
      <c r="M64" s="33">
        <f t="shared" si="28"/>
        <v>7.0057999999999998</v>
      </c>
      <c r="N64" s="32">
        <f t="shared" si="29"/>
        <v>1</v>
      </c>
      <c r="O64" s="32" t="str">
        <f t="shared" ca="1" si="30"/>
        <v>Y</v>
      </c>
      <c r="P64" s="34" t="s">
        <v>648</v>
      </c>
      <c r="Q64" s="113">
        <f t="shared" si="31"/>
        <v>0</v>
      </c>
      <c r="R64" s="36">
        <f t="shared" si="32"/>
        <v>7.0069999999999997</v>
      </c>
      <c r="S64" s="36">
        <f t="shared" si="33"/>
        <v>7.0069999999999997</v>
      </c>
      <c r="T64" s="35">
        <f t="shared" si="34"/>
        <v>0</v>
      </c>
      <c r="U64" s="35">
        <f t="shared" si="35"/>
        <v>7.0127999999999995</v>
      </c>
      <c r="V64" s="121">
        <v>7</v>
      </c>
      <c r="W64" s="32"/>
      <c r="X64" s="32"/>
      <c r="Y64" s="32"/>
      <c r="Z64" s="32"/>
      <c r="AA64" s="32"/>
      <c r="AG64" s="1"/>
      <c r="AH64" s="40"/>
      <c r="AI64" s="25"/>
      <c r="AJ64" s="25"/>
      <c r="AK64" s="25"/>
      <c r="AL64" s="25"/>
      <c r="AM64" s="25"/>
      <c r="AN64" s="59"/>
      <c r="AO64" s="59"/>
      <c r="AP64" s="59"/>
      <c r="AQ64" s="52"/>
    </row>
    <row r="65" spans="1:43" ht="3" customHeight="1" x14ac:dyDescent="0.25">
      <c r="A65" s="1"/>
      <c r="B65" s="1"/>
      <c r="C65" s="1"/>
      <c r="D65" s="121"/>
      <c r="E65" s="121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5"/>
      <c r="V65" s="118"/>
      <c r="W65" s="120"/>
      <c r="X65" s="120"/>
      <c r="Y65" s="32"/>
      <c r="Z65" s="32"/>
      <c r="AA65" s="32"/>
      <c r="AG65" s="1"/>
      <c r="AH65" s="40"/>
      <c r="AI65" s="25"/>
      <c r="AJ65" s="25"/>
      <c r="AK65" s="25"/>
      <c r="AL65" s="25"/>
      <c r="AM65" s="25"/>
      <c r="AN65" s="25"/>
      <c r="AO65" s="25"/>
      <c r="AP65" s="25"/>
      <c r="AQ65" s="52"/>
    </row>
    <row r="66" spans="1:43" ht="15" x14ac:dyDescent="0.25">
      <c r="D66" s="118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5"/>
      <c r="V66" s="121"/>
      <c r="W66" s="121"/>
      <c r="X66" s="120"/>
      <c r="Y66" s="32"/>
      <c r="Z66" s="32"/>
      <c r="AA66" s="32"/>
      <c r="AG66" s="1"/>
      <c r="AH66" s="40"/>
      <c r="AI66" s="25"/>
      <c r="AJ66" s="25"/>
      <c r="AK66" s="25"/>
      <c r="AL66" s="25"/>
      <c r="AM66" s="25"/>
      <c r="AN66" s="25"/>
      <c r="AO66" s="25"/>
      <c r="AP66" s="25"/>
      <c r="AQ66" s="52"/>
    </row>
    <row r="67" spans="1:43" ht="15" x14ac:dyDescent="0.25">
      <c r="A67" s="26" t="s">
        <v>660</v>
      </c>
      <c r="D67" s="118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90" t="str">
        <f>A67</f>
        <v>U14G</v>
      </c>
      <c r="Q67" s="32"/>
      <c r="R67" s="32"/>
      <c r="S67" s="32"/>
      <c r="T67" s="32"/>
      <c r="U67" s="35"/>
      <c r="V67" s="32"/>
      <c r="W67" s="32"/>
      <c r="X67" s="32"/>
      <c r="Y67" s="32"/>
      <c r="Z67" s="32"/>
      <c r="AA67" s="32"/>
      <c r="AG67" s="1"/>
      <c r="AH67" s="40"/>
      <c r="AI67" s="25"/>
      <c r="AJ67" s="25"/>
      <c r="AK67" s="25"/>
      <c r="AL67" s="25"/>
      <c r="AM67" s="25"/>
      <c r="AN67" s="38">
        <v>60</v>
      </c>
      <c r="AO67" s="38">
        <v>54</v>
      </c>
      <c r="AP67" s="38">
        <v>50</v>
      </c>
      <c r="AQ67" s="52"/>
    </row>
    <row r="68" spans="1:43" x14ac:dyDescent="0.2">
      <c r="A68" s="1">
        <v>1</v>
      </c>
      <c r="B68" s="1" t="s">
        <v>661</v>
      </c>
      <c r="C68" s="1" t="s">
        <v>19</v>
      </c>
      <c r="D68" s="121">
        <v>15</v>
      </c>
      <c r="E68" s="32"/>
      <c r="F68" s="32"/>
      <c r="G68" s="32"/>
      <c r="H68" s="32"/>
      <c r="I68" s="32"/>
      <c r="J68" s="32">
        <f>IFERROR(LARGE(D68:I68,1),0)+IF($C$5&gt;=2,IFERROR(LARGE(D68:I68,2),0),0)+IF($C$5&gt;=3,IFERROR(LARGE(D68:I68,3),0),0)+IF($C$5&gt;=4,IFERROR(LARGE(D68:I68,4),0),0)+IF($C$5&gt;=5,IFERROR(LARGE(D68:I68,5),0),0)+IF($C$5&gt;=6,IFERROR(LARGE(D68:I68,6),0),0)</f>
        <v>15</v>
      </c>
      <c r="K68" s="32"/>
      <c r="L68" s="32" t="s">
        <v>703</v>
      </c>
      <c r="M68" s="33">
        <f>J68+(ROW(J68)-ROW(J$6))/10000</f>
        <v>15.0062</v>
      </c>
      <c r="N68" s="32">
        <f>COUNT(D68:I68)</f>
        <v>1</v>
      </c>
      <c r="O68" s="32" t="str">
        <f ca="1">IF(AND(N68=1,OFFSET(C68,0,O$3)&gt;0),"Y",0)</f>
        <v>Y</v>
      </c>
      <c r="P68" s="34" t="s">
        <v>660</v>
      </c>
      <c r="Q68" s="113">
        <f>1-(P68=P67)</f>
        <v>0</v>
      </c>
      <c r="R68" s="36">
        <f>IFERROR(LARGE(D68:I68,1),0)*1.001+IF($C$5&gt;=2,IFERROR(LARGE(D68:I68,2),0),0)*1.0001+IF($C$5&gt;=3,IFERROR(LARGE(D68:I68,3),0),0)*1.00001+IF($C$5&gt;=4,IFERROR(LARGE(D68:I68,4),0),0)*1.000001+IF($C$5&gt;=5,IFERROR(LARGE(D68:I68,5),0),0)*1.0000001+IF($C$5&gt;=6,IFERROR(LARGE(D68:I68,6),0),0)*1.00000001</f>
        <v>15.014999999999999</v>
      </c>
      <c r="S68" s="36">
        <f>J68+V68/1000+IF($C$5&gt;=2,W68/10000,0)+IF($C$5&gt;=3,X68/100000,0)+IF($C$5&gt;=4,Y68/1000000,0)+IF($C$5&gt;=5,Z68/10000000,0)+IF($C$5&gt;=6,AA68/100000000,0)</f>
        <v>15.015000000000001</v>
      </c>
      <c r="T68" s="35">
        <f>1-(R68=S68)</f>
        <v>0</v>
      </c>
      <c r="U68" s="35">
        <f>M68+V68/1000+W68/10000+X68/100000+Y68/1000000+Z68/10000000+AA68/100000000</f>
        <v>15.0212</v>
      </c>
      <c r="V68" s="121">
        <v>15</v>
      </c>
      <c r="W68" s="32"/>
      <c r="X68" s="32"/>
      <c r="Y68" s="32"/>
      <c r="Z68" s="32"/>
      <c r="AA68" s="32"/>
      <c r="AG68" s="1"/>
      <c r="AH68" s="40"/>
      <c r="AI68" s="25"/>
      <c r="AJ68" s="25"/>
      <c r="AK68" s="25"/>
      <c r="AL68" s="25"/>
      <c r="AM68" s="25"/>
      <c r="AN68" s="59"/>
      <c r="AO68" s="59"/>
      <c r="AP68" s="59"/>
      <c r="AQ68" s="52"/>
    </row>
    <row r="69" spans="1:43" x14ac:dyDescent="0.2">
      <c r="A69" s="1">
        <v>2</v>
      </c>
      <c r="B69" s="1" t="s">
        <v>662</v>
      </c>
      <c r="C69" s="1" t="s">
        <v>19</v>
      </c>
      <c r="D69" s="121">
        <v>14</v>
      </c>
      <c r="E69" s="32"/>
      <c r="F69" s="32"/>
      <c r="G69" s="32"/>
      <c r="H69" s="32"/>
      <c r="I69" s="32"/>
      <c r="J69" s="32">
        <f>IFERROR(LARGE(D69:I69,1),0)+IF($C$5&gt;=2,IFERROR(LARGE(D69:I69,2),0),0)+IF($C$5&gt;=3,IFERROR(LARGE(D69:I69,3),0),0)+IF($C$5&gt;=4,IFERROR(LARGE(D69:I69,4),0),0)+IF($C$5&gt;=5,IFERROR(LARGE(D69:I69,5),0),0)+IF($C$5&gt;=6,IFERROR(LARGE(D69:I69,6),0),0)</f>
        <v>14</v>
      </c>
      <c r="K69" s="32"/>
      <c r="L69" s="32" t="s">
        <v>704</v>
      </c>
      <c r="M69" s="33">
        <f>J69+(ROW(J69)-ROW(J$6))/10000</f>
        <v>14.0063</v>
      </c>
      <c r="N69" s="32">
        <f>COUNT(D69:I69)</f>
        <v>1</v>
      </c>
      <c r="O69" s="32" t="str">
        <f ca="1">IF(AND(N69=1,OFFSET(C69,0,O$3)&gt;0),"Y",0)</f>
        <v>Y</v>
      </c>
      <c r="P69" s="34" t="s">
        <v>660</v>
      </c>
      <c r="Q69" s="113">
        <f>1-(P69=P68)</f>
        <v>0</v>
      </c>
      <c r="R69" s="36">
        <f>IFERROR(LARGE(D69:I69,1),0)*1.001+IF($C$5&gt;=2,IFERROR(LARGE(D69:I69,2),0),0)*1.0001+IF($C$5&gt;=3,IFERROR(LARGE(D69:I69,3),0),0)*1.00001+IF($C$5&gt;=4,IFERROR(LARGE(D69:I69,4),0),0)*1.000001+IF($C$5&gt;=5,IFERROR(LARGE(D69:I69,5),0),0)*1.0000001+IF($C$5&gt;=6,IFERROR(LARGE(D69:I69,6),0),0)*1.00000001</f>
        <v>14.013999999999999</v>
      </c>
      <c r="S69" s="36">
        <f>J69+V69/1000+IF($C$5&gt;=2,W69/10000,0)+IF($C$5&gt;=3,X69/100000,0)+IF($C$5&gt;=4,Y69/1000000,0)+IF($C$5&gt;=5,Z69/10000000,0)+IF($C$5&gt;=6,AA69/100000000,0)</f>
        <v>14.013999999999999</v>
      </c>
      <c r="T69" s="35">
        <f>1-(R69=S69)</f>
        <v>0</v>
      </c>
      <c r="U69" s="35">
        <f>M69+V69/1000+W69/10000+X69/100000+Y69/1000000+Z69/10000000+AA69/100000000</f>
        <v>14.020299999999999</v>
      </c>
      <c r="V69" s="121">
        <v>14</v>
      </c>
      <c r="W69" s="32"/>
      <c r="X69" s="32"/>
      <c r="Y69" s="32"/>
      <c r="Z69" s="32"/>
      <c r="AA69" s="32"/>
      <c r="AG69" s="1"/>
      <c r="AH69" s="40"/>
      <c r="AI69" s="25"/>
      <c r="AJ69" s="25"/>
      <c r="AK69" s="25"/>
      <c r="AL69" s="25"/>
      <c r="AM69" s="25"/>
      <c r="AN69" s="59"/>
      <c r="AO69" s="59"/>
      <c r="AP69" s="59"/>
      <c r="AQ69" s="52"/>
    </row>
    <row r="70" spans="1:43" x14ac:dyDescent="0.2">
      <c r="A70" s="1">
        <v>3</v>
      </c>
      <c r="B70" s="1" t="s">
        <v>663</v>
      </c>
      <c r="C70" s="1" t="s">
        <v>19</v>
      </c>
      <c r="D70" s="121">
        <v>13</v>
      </c>
      <c r="E70" s="32"/>
      <c r="F70" s="32"/>
      <c r="G70" s="32"/>
      <c r="H70" s="32"/>
      <c r="I70" s="32"/>
      <c r="J70" s="32">
        <f>IFERROR(LARGE(D70:I70,1),0)+IF($C$5&gt;=2,IFERROR(LARGE(D70:I70,2),0),0)+IF($C$5&gt;=3,IFERROR(LARGE(D70:I70,3),0),0)+IF($C$5&gt;=4,IFERROR(LARGE(D70:I70,4),0),0)+IF($C$5&gt;=5,IFERROR(LARGE(D70:I70,5),0),0)+IF($C$5&gt;=6,IFERROR(LARGE(D70:I70,6),0),0)</f>
        <v>13</v>
      </c>
      <c r="K70" s="32"/>
      <c r="L70" s="32" t="s">
        <v>705</v>
      </c>
      <c r="M70" s="33">
        <f>J70+(ROW(J70)-ROW(J$6))/10000</f>
        <v>13.006399999999999</v>
      </c>
      <c r="N70" s="32">
        <f>COUNT(D70:I70)</f>
        <v>1</v>
      </c>
      <c r="O70" s="32" t="str">
        <f ca="1">IF(AND(N70=1,OFFSET(C70,0,O$3)&gt;0),"Y",0)</f>
        <v>Y</v>
      </c>
      <c r="P70" s="34" t="s">
        <v>660</v>
      </c>
      <c r="Q70" s="113">
        <f>1-(P70=P69)</f>
        <v>0</v>
      </c>
      <c r="R70" s="36">
        <f>IFERROR(LARGE(D70:I70,1),0)*1.001+IF($C$5&gt;=2,IFERROR(LARGE(D70:I70,2),0),0)*1.0001+IF($C$5&gt;=3,IFERROR(LARGE(D70:I70,3),0),0)*1.00001+IF($C$5&gt;=4,IFERROR(LARGE(D70:I70,4),0),0)*1.000001+IF($C$5&gt;=5,IFERROR(LARGE(D70:I70,5),0),0)*1.0000001+IF($C$5&gt;=6,IFERROR(LARGE(D70:I70,6),0),0)*1.00000001</f>
        <v>13.012999999999998</v>
      </c>
      <c r="S70" s="36">
        <f>J70+V70/1000+IF($C$5&gt;=2,W70/10000,0)+IF($C$5&gt;=3,X70/100000,0)+IF($C$5&gt;=4,Y70/1000000,0)+IF($C$5&gt;=5,Z70/10000000,0)+IF($C$5&gt;=6,AA70/100000000,0)</f>
        <v>13.013</v>
      </c>
      <c r="T70" s="35">
        <f>1-(R70=S70)</f>
        <v>0</v>
      </c>
      <c r="U70" s="35">
        <f>M70+V70/1000+W70/10000+X70/100000+Y70/1000000+Z70/10000000+AA70/100000000</f>
        <v>13.019399999999999</v>
      </c>
      <c r="V70" s="121">
        <v>13</v>
      </c>
      <c r="W70" s="32"/>
      <c r="X70" s="32"/>
      <c r="Y70" s="32"/>
      <c r="Z70" s="32"/>
      <c r="AA70" s="32"/>
      <c r="AG70" s="1"/>
      <c r="AH70" s="40"/>
      <c r="AI70" s="25"/>
      <c r="AJ70" s="25"/>
      <c r="AK70" s="25"/>
      <c r="AL70" s="25"/>
      <c r="AM70" s="25"/>
      <c r="AN70" s="59"/>
      <c r="AO70" s="59"/>
      <c r="AP70" s="59"/>
      <c r="AQ70" s="52"/>
    </row>
    <row r="71" spans="1:43" x14ac:dyDescent="0.2">
      <c r="A71" s="1">
        <v>4</v>
      </c>
      <c r="B71" s="1" t="s">
        <v>664</v>
      </c>
      <c r="C71" s="1" t="s">
        <v>193</v>
      </c>
      <c r="D71" s="121">
        <v>12</v>
      </c>
      <c r="E71" s="32"/>
      <c r="F71" s="32"/>
      <c r="G71" s="32"/>
      <c r="H71" s="32"/>
      <c r="I71" s="32"/>
      <c r="J71" s="32">
        <f>IFERROR(LARGE(D71:I71,1),0)+IF($C$5&gt;=2,IFERROR(LARGE(D71:I71,2),0),0)+IF($C$5&gt;=3,IFERROR(LARGE(D71:I71,3),0),0)+IF($C$5&gt;=4,IFERROR(LARGE(D71:I71,4),0),0)+IF($C$5&gt;=5,IFERROR(LARGE(D71:I71,5),0),0)+IF($C$5&gt;=6,IFERROR(LARGE(D71:I71,6),0),0)</f>
        <v>12</v>
      </c>
      <c r="K71" s="32"/>
      <c r="L71" s="32"/>
      <c r="M71" s="33">
        <f>J71+(ROW(J71)-ROW(J$6))/10000</f>
        <v>12.006500000000001</v>
      </c>
      <c r="N71" s="32">
        <f>COUNT(D71:I71)</f>
        <v>1</v>
      </c>
      <c r="O71" s="32" t="str">
        <f ca="1">IF(AND(N71=1,OFFSET(C71,0,O$3)&gt;0),"Y",0)</f>
        <v>Y</v>
      </c>
      <c r="P71" s="34" t="s">
        <v>660</v>
      </c>
      <c r="Q71" s="113">
        <f>1-(P71=P70)</f>
        <v>0</v>
      </c>
      <c r="R71" s="36">
        <f>IFERROR(LARGE(D71:I71,1),0)*1.001+IF($C$5&gt;=2,IFERROR(LARGE(D71:I71,2),0),0)*1.0001+IF($C$5&gt;=3,IFERROR(LARGE(D71:I71,3),0),0)*1.00001+IF($C$5&gt;=4,IFERROR(LARGE(D71:I71,4),0),0)*1.000001+IF($C$5&gt;=5,IFERROR(LARGE(D71:I71,5),0),0)*1.0000001+IF($C$5&gt;=6,IFERROR(LARGE(D71:I71,6),0),0)*1.00000001</f>
        <v>12.011999999999999</v>
      </c>
      <c r="S71" s="36">
        <f>J71+V71/1000+IF($C$5&gt;=2,W71/10000,0)+IF($C$5&gt;=3,X71/100000,0)+IF($C$5&gt;=4,Y71/1000000,0)+IF($C$5&gt;=5,Z71/10000000,0)+IF($C$5&gt;=6,AA71/100000000,0)</f>
        <v>12.012</v>
      </c>
      <c r="T71" s="35">
        <f>1-(R71=S71)</f>
        <v>0</v>
      </c>
      <c r="U71" s="35">
        <f>M71+V71/1000+W71/10000+X71/100000+Y71/1000000+Z71/10000000+AA71/100000000</f>
        <v>12.018500000000001</v>
      </c>
      <c r="V71" s="121">
        <v>12</v>
      </c>
      <c r="W71" s="32"/>
      <c r="X71" s="32"/>
      <c r="Y71" s="32"/>
      <c r="Z71" s="32"/>
      <c r="AA71" s="32"/>
      <c r="AG71" s="1"/>
      <c r="AH71" s="40"/>
      <c r="AI71" s="25"/>
      <c r="AJ71" s="25"/>
      <c r="AK71" s="25"/>
      <c r="AL71" s="25"/>
      <c r="AM71" s="25"/>
      <c r="AN71" s="59"/>
      <c r="AO71" s="59"/>
      <c r="AP71" s="59"/>
      <c r="AQ71" s="52"/>
    </row>
    <row r="72" spans="1:43" x14ac:dyDescent="0.2">
      <c r="A72" s="1">
        <v>5</v>
      </c>
      <c r="B72" s="1" t="s">
        <v>665</v>
      </c>
      <c r="C72" s="1" t="s">
        <v>74</v>
      </c>
      <c r="D72" s="121">
        <v>11</v>
      </c>
      <c r="E72" s="32"/>
      <c r="F72" s="32"/>
      <c r="G72" s="32"/>
      <c r="H72" s="32"/>
      <c r="I72" s="32"/>
      <c r="J72" s="32">
        <f>IFERROR(LARGE(D72:I72,1),0)+IF($C$5&gt;=2,IFERROR(LARGE(D72:I72,2),0),0)+IF($C$5&gt;=3,IFERROR(LARGE(D72:I72,3),0),0)+IF($C$5&gt;=4,IFERROR(LARGE(D72:I72,4),0),0)+IF($C$5&gt;=5,IFERROR(LARGE(D72:I72,5),0),0)+IF($C$5&gt;=6,IFERROR(LARGE(D72:I72,6),0),0)</f>
        <v>11</v>
      </c>
      <c r="K72" s="32"/>
      <c r="L72" s="32"/>
      <c r="M72" s="33">
        <f>J72+(ROW(J72)-ROW(J$6))/10000</f>
        <v>11.006600000000001</v>
      </c>
      <c r="N72" s="32">
        <f>COUNT(D72:I72)</f>
        <v>1</v>
      </c>
      <c r="O72" s="32" t="str">
        <f ca="1">IF(AND(N72=1,OFFSET(C72,0,O$3)&gt;0),"Y",0)</f>
        <v>Y</v>
      </c>
      <c r="P72" s="34" t="s">
        <v>660</v>
      </c>
      <c r="Q72" s="113">
        <f>1-(P72=P71)</f>
        <v>0</v>
      </c>
      <c r="R72" s="36">
        <f>IFERROR(LARGE(D72:I72,1),0)*1.001+IF($C$5&gt;=2,IFERROR(LARGE(D72:I72,2),0),0)*1.0001+IF($C$5&gt;=3,IFERROR(LARGE(D72:I72,3),0),0)*1.00001+IF($C$5&gt;=4,IFERROR(LARGE(D72:I72,4),0),0)*1.000001+IF($C$5&gt;=5,IFERROR(LARGE(D72:I72,5),0),0)*1.0000001+IF($C$5&gt;=6,IFERROR(LARGE(D72:I72,6),0),0)*1.00000001</f>
        <v>11.010999999999999</v>
      </c>
      <c r="S72" s="36">
        <f>J72+V72/1000+IF($C$5&gt;=2,W72/10000,0)+IF($C$5&gt;=3,X72/100000,0)+IF($C$5&gt;=4,Y72/1000000,0)+IF($C$5&gt;=5,Z72/10000000,0)+IF($C$5&gt;=6,AA72/100000000,0)</f>
        <v>11.010999999999999</v>
      </c>
      <c r="T72" s="35">
        <f>1-(R72=S72)</f>
        <v>0</v>
      </c>
      <c r="U72" s="35">
        <f>M72+V72/1000+W72/10000+X72/100000+Y72/1000000+Z72/10000000+AA72/100000000</f>
        <v>11.0176</v>
      </c>
      <c r="V72" s="121">
        <v>11</v>
      </c>
      <c r="W72" s="32"/>
      <c r="X72" s="32"/>
      <c r="Y72" s="32"/>
      <c r="Z72" s="32"/>
      <c r="AA72" s="32"/>
      <c r="AG72" s="1"/>
      <c r="AH72" s="40"/>
      <c r="AI72" s="25"/>
      <c r="AJ72" s="25"/>
      <c r="AK72" s="25"/>
      <c r="AL72" s="25"/>
      <c r="AM72" s="25"/>
      <c r="AN72" s="59"/>
      <c r="AO72" s="59"/>
      <c r="AP72" s="59"/>
      <c r="AQ72" s="52"/>
    </row>
    <row r="73" spans="1:43" ht="3" customHeight="1" x14ac:dyDescent="0.25">
      <c r="A73" s="1"/>
      <c r="B73" s="1"/>
      <c r="C73" s="1"/>
      <c r="D73" s="121"/>
      <c r="E73" s="121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5"/>
      <c r="V73" s="118"/>
      <c r="W73" s="120"/>
      <c r="X73" s="120"/>
      <c r="Y73" s="32"/>
      <c r="Z73" s="32"/>
      <c r="AA73" s="32"/>
      <c r="AG73" s="1"/>
      <c r="AH73" s="40"/>
      <c r="AI73" s="25"/>
      <c r="AJ73" s="25"/>
      <c r="AK73" s="25"/>
      <c r="AL73" s="25"/>
      <c r="AM73" s="25"/>
      <c r="AN73" s="25"/>
      <c r="AO73" s="25"/>
      <c r="AP73" s="25"/>
      <c r="AQ73" s="52"/>
    </row>
    <row r="74" spans="1:43" ht="15" x14ac:dyDescent="0.25">
      <c r="D74" s="118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5"/>
      <c r="V74" s="121"/>
      <c r="W74" s="121"/>
      <c r="X74" s="120"/>
      <c r="Y74" s="32"/>
      <c r="Z74" s="32"/>
      <c r="AA74" s="32"/>
      <c r="AG74" s="1"/>
      <c r="AH74" s="40"/>
      <c r="AI74" s="25"/>
      <c r="AJ74" s="25"/>
      <c r="AK74" s="25"/>
      <c r="AL74" s="25"/>
      <c r="AM74" s="25"/>
      <c r="AN74" s="25"/>
      <c r="AO74" s="25"/>
      <c r="AP74" s="25"/>
      <c r="AQ74" s="52"/>
    </row>
    <row r="75" spans="1:43" ht="15" x14ac:dyDescent="0.25">
      <c r="A75" s="26" t="s">
        <v>666</v>
      </c>
      <c r="D75" s="118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90" t="str">
        <f>A75</f>
        <v>U16B</v>
      </c>
      <c r="Q75" s="32"/>
      <c r="R75" s="32"/>
      <c r="S75" s="32"/>
      <c r="T75" s="32"/>
      <c r="U75" s="35"/>
      <c r="V75" s="32"/>
      <c r="W75" s="32"/>
      <c r="X75" s="32"/>
      <c r="Y75" s="32"/>
      <c r="Z75" s="32"/>
      <c r="AA75" s="32"/>
      <c r="AG75" s="1"/>
      <c r="AH75" s="40"/>
      <c r="AI75" s="25"/>
      <c r="AJ75" s="25"/>
      <c r="AK75" s="25"/>
      <c r="AL75" s="25"/>
      <c r="AM75" s="25"/>
      <c r="AN75" s="38">
        <v>60</v>
      </c>
      <c r="AO75" s="38">
        <v>42</v>
      </c>
      <c r="AP75" s="38">
        <v>15</v>
      </c>
      <c r="AQ75" s="38"/>
    </row>
    <row r="76" spans="1:43" x14ac:dyDescent="0.2">
      <c r="A76" s="1">
        <v>1</v>
      </c>
      <c r="B76" s="1" t="s">
        <v>667</v>
      </c>
      <c r="C76" s="1" t="s">
        <v>193</v>
      </c>
      <c r="D76" s="121">
        <v>15</v>
      </c>
      <c r="E76" s="32"/>
      <c r="F76" s="32"/>
      <c r="G76" s="32"/>
      <c r="H76" s="32"/>
      <c r="I76" s="32"/>
      <c r="J76" s="32">
        <f t="shared" ref="J76:J83" si="36">IFERROR(LARGE(D76:I76,1),0)+IF($C$5&gt;=2,IFERROR(LARGE(D76:I76,2),0),0)+IF($C$5&gt;=3,IFERROR(LARGE(D76:I76,3),0),0)+IF($C$5&gt;=4,IFERROR(LARGE(D76:I76,4),0),0)+IF($C$5&gt;=5,IFERROR(LARGE(D76:I76,5),0),0)+IF($C$5&gt;=6,IFERROR(LARGE(D76:I76,6),0),0)</f>
        <v>15</v>
      </c>
      <c r="K76" s="32"/>
      <c r="L76" s="32" t="s">
        <v>706</v>
      </c>
      <c r="M76" s="33">
        <f t="shared" ref="M76:M83" si="37">J76+(ROW(J76)-ROW(J$6))/10000</f>
        <v>15.007</v>
      </c>
      <c r="N76" s="32">
        <f t="shared" ref="N76:N83" si="38">COUNT(D76:I76)</f>
        <v>1</v>
      </c>
      <c r="O76" s="32" t="str">
        <f t="shared" ref="O76:O83" ca="1" si="39">IF(AND(N76=1,OFFSET(C76,0,O$3)&gt;0),"Y",0)</f>
        <v>Y</v>
      </c>
      <c r="P76" s="34" t="s">
        <v>666</v>
      </c>
      <c r="Q76" s="113">
        <f t="shared" ref="Q76:Q83" si="40">1-(P76=P75)</f>
        <v>0</v>
      </c>
      <c r="R76" s="36">
        <f t="shared" ref="R76:R83" si="41">IFERROR(LARGE(D76:I76,1),0)*1.001+IF($C$5&gt;=2,IFERROR(LARGE(D76:I76,2),0),0)*1.0001+IF($C$5&gt;=3,IFERROR(LARGE(D76:I76,3),0),0)*1.00001+IF($C$5&gt;=4,IFERROR(LARGE(D76:I76,4),0),0)*1.000001+IF($C$5&gt;=5,IFERROR(LARGE(D76:I76,5),0),0)*1.0000001+IF($C$5&gt;=6,IFERROR(LARGE(D76:I76,6),0),0)*1.00000001</f>
        <v>15.014999999999999</v>
      </c>
      <c r="S76" s="36">
        <f t="shared" ref="S76:S83" si="42">J76+V76/1000+IF($C$5&gt;=2,W76/10000,0)+IF($C$5&gt;=3,X76/100000,0)+IF($C$5&gt;=4,Y76/1000000,0)+IF($C$5&gt;=5,Z76/10000000,0)+IF($C$5&gt;=6,AA76/100000000,0)</f>
        <v>15.015000000000001</v>
      </c>
      <c r="T76" s="35">
        <f t="shared" ref="T76:T83" si="43">1-(R76=S76)</f>
        <v>0</v>
      </c>
      <c r="U76" s="35">
        <f t="shared" ref="U76:U83" si="44">M76+V76/1000+W76/10000+X76/100000+Y76/1000000+Z76/10000000+AA76/100000000</f>
        <v>15.022</v>
      </c>
      <c r="V76" s="121">
        <v>15</v>
      </c>
      <c r="W76" s="32"/>
      <c r="X76" s="32"/>
      <c r="Y76" s="32"/>
      <c r="Z76" s="32"/>
      <c r="AA76" s="32"/>
      <c r="AG76" s="1"/>
      <c r="AH76" s="40"/>
      <c r="AI76" s="25"/>
      <c r="AJ76" s="25"/>
      <c r="AK76" s="25"/>
      <c r="AL76" s="25"/>
      <c r="AM76" s="25"/>
      <c r="AN76" s="59"/>
      <c r="AO76" s="59"/>
      <c r="AP76" s="59"/>
      <c r="AQ76" s="59"/>
    </row>
    <row r="77" spans="1:43" x14ac:dyDescent="0.2">
      <c r="A77" s="1">
        <v>2</v>
      </c>
      <c r="B77" s="1" t="s">
        <v>668</v>
      </c>
      <c r="C77" s="1" t="s">
        <v>19</v>
      </c>
      <c r="D77" s="121">
        <v>14</v>
      </c>
      <c r="E77" s="32"/>
      <c r="F77" s="32"/>
      <c r="G77" s="32"/>
      <c r="H77" s="32"/>
      <c r="I77" s="32"/>
      <c r="J77" s="32">
        <f t="shared" si="36"/>
        <v>14</v>
      </c>
      <c r="K77" s="32"/>
      <c r="L77" s="32" t="s">
        <v>707</v>
      </c>
      <c r="M77" s="33">
        <f t="shared" si="37"/>
        <v>14.007099999999999</v>
      </c>
      <c r="N77" s="32">
        <f t="shared" si="38"/>
        <v>1</v>
      </c>
      <c r="O77" s="32" t="str">
        <f t="shared" ca="1" si="39"/>
        <v>Y</v>
      </c>
      <c r="P77" s="34" t="s">
        <v>666</v>
      </c>
      <c r="Q77" s="113">
        <f t="shared" si="40"/>
        <v>0</v>
      </c>
      <c r="R77" s="36">
        <f t="shared" si="41"/>
        <v>14.013999999999999</v>
      </c>
      <c r="S77" s="36">
        <f t="shared" si="42"/>
        <v>14.013999999999999</v>
      </c>
      <c r="T77" s="35">
        <f t="shared" si="43"/>
        <v>0</v>
      </c>
      <c r="U77" s="35">
        <f t="shared" si="44"/>
        <v>14.021099999999999</v>
      </c>
      <c r="V77" s="121">
        <v>14</v>
      </c>
      <c r="W77" s="32"/>
      <c r="X77" s="32"/>
      <c r="Y77" s="32"/>
      <c r="Z77" s="32"/>
      <c r="AA77" s="32"/>
      <c r="AG77" s="1"/>
      <c r="AH77" s="40"/>
      <c r="AI77" s="25"/>
      <c r="AJ77" s="25"/>
      <c r="AK77" s="25"/>
      <c r="AL77" s="25"/>
      <c r="AM77" s="25"/>
      <c r="AN77" s="59"/>
      <c r="AO77" s="59"/>
      <c r="AP77" s="59"/>
      <c r="AQ77" s="59"/>
    </row>
    <row r="78" spans="1:43" x14ac:dyDescent="0.2">
      <c r="A78" s="1">
        <v>3</v>
      </c>
      <c r="B78" s="1" t="s">
        <v>669</v>
      </c>
      <c r="C78" s="1" t="s">
        <v>19</v>
      </c>
      <c r="D78" s="121">
        <v>13</v>
      </c>
      <c r="E78" s="32"/>
      <c r="F78" s="32"/>
      <c r="G78" s="32"/>
      <c r="H78" s="32"/>
      <c r="I78" s="32"/>
      <c r="J78" s="32">
        <f t="shared" si="36"/>
        <v>13</v>
      </c>
      <c r="K78" s="32"/>
      <c r="L78" s="32" t="s">
        <v>708</v>
      </c>
      <c r="M78" s="33">
        <f t="shared" si="37"/>
        <v>13.007199999999999</v>
      </c>
      <c r="N78" s="32">
        <f t="shared" si="38"/>
        <v>1</v>
      </c>
      <c r="O78" s="32" t="str">
        <f t="shared" ca="1" si="39"/>
        <v>Y</v>
      </c>
      <c r="P78" s="34" t="s">
        <v>666</v>
      </c>
      <c r="Q78" s="113">
        <f t="shared" si="40"/>
        <v>0</v>
      </c>
      <c r="R78" s="36">
        <f t="shared" si="41"/>
        <v>13.012999999999998</v>
      </c>
      <c r="S78" s="36">
        <f t="shared" si="42"/>
        <v>13.013</v>
      </c>
      <c r="T78" s="35">
        <f t="shared" si="43"/>
        <v>0</v>
      </c>
      <c r="U78" s="35">
        <f t="shared" si="44"/>
        <v>13.020199999999999</v>
      </c>
      <c r="V78" s="121">
        <v>13</v>
      </c>
      <c r="W78" s="32"/>
      <c r="X78" s="32"/>
      <c r="Y78" s="32"/>
      <c r="Z78" s="32"/>
      <c r="AA78" s="32"/>
      <c r="AG78" s="1"/>
      <c r="AH78" s="40"/>
      <c r="AI78" s="25"/>
      <c r="AJ78" s="25"/>
      <c r="AK78" s="25"/>
      <c r="AL78" s="25"/>
      <c r="AM78" s="25"/>
      <c r="AN78" s="59"/>
      <c r="AO78" s="59"/>
      <c r="AP78" s="59"/>
      <c r="AQ78" s="59"/>
    </row>
    <row r="79" spans="1:43" x14ac:dyDescent="0.2">
      <c r="A79" s="1">
        <v>4</v>
      </c>
      <c r="B79" s="1" t="s">
        <v>670</v>
      </c>
      <c r="C79" s="1" t="s">
        <v>19</v>
      </c>
      <c r="D79" s="121">
        <v>12</v>
      </c>
      <c r="E79" s="32"/>
      <c r="F79" s="32"/>
      <c r="G79" s="32"/>
      <c r="H79" s="32"/>
      <c r="I79" s="32"/>
      <c r="J79" s="32">
        <f t="shared" si="36"/>
        <v>12</v>
      </c>
      <c r="K79" s="32"/>
      <c r="L79" s="32"/>
      <c r="M79" s="33">
        <f t="shared" si="37"/>
        <v>12.007300000000001</v>
      </c>
      <c r="N79" s="32">
        <f t="shared" si="38"/>
        <v>1</v>
      </c>
      <c r="O79" s="32" t="str">
        <f t="shared" ca="1" si="39"/>
        <v>Y</v>
      </c>
      <c r="P79" s="34" t="s">
        <v>666</v>
      </c>
      <c r="Q79" s="113">
        <f t="shared" si="40"/>
        <v>0</v>
      </c>
      <c r="R79" s="36">
        <f t="shared" si="41"/>
        <v>12.011999999999999</v>
      </c>
      <c r="S79" s="36">
        <f t="shared" si="42"/>
        <v>12.012</v>
      </c>
      <c r="T79" s="35">
        <f t="shared" si="43"/>
        <v>0</v>
      </c>
      <c r="U79" s="35">
        <f t="shared" si="44"/>
        <v>12.019300000000001</v>
      </c>
      <c r="V79" s="121">
        <v>12</v>
      </c>
      <c r="W79" s="32"/>
      <c r="X79" s="32"/>
      <c r="Y79" s="32"/>
      <c r="Z79" s="32"/>
      <c r="AA79" s="32"/>
      <c r="AG79" s="1"/>
      <c r="AH79" s="40"/>
      <c r="AI79" s="25"/>
      <c r="AJ79" s="25"/>
      <c r="AK79" s="25"/>
      <c r="AL79" s="25"/>
      <c r="AM79" s="25"/>
      <c r="AN79" s="59"/>
      <c r="AO79" s="59"/>
      <c r="AP79" s="59"/>
      <c r="AQ79" s="59"/>
    </row>
    <row r="80" spans="1:43" x14ac:dyDescent="0.2">
      <c r="A80" s="1">
        <v>5</v>
      </c>
      <c r="B80" s="1" t="s">
        <v>671</v>
      </c>
      <c r="C80" s="1" t="s">
        <v>19</v>
      </c>
      <c r="D80" s="121">
        <v>11</v>
      </c>
      <c r="E80" s="32"/>
      <c r="F80" s="32"/>
      <c r="G80" s="32"/>
      <c r="H80" s="32"/>
      <c r="I80" s="32"/>
      <c r="J80" s="32">
        <f t="shared" si="36"/>
        <v>11</v>
      </c>
      <c r="K80" s="32"/>
      <c r="L80" s="32"/>
      <c r="M80" s="33">
        <f t="shared" si="37"/>
        <v>11.007400000000001</v>
      </c>
      <c r="N80" s="32">
        <f t="shared" si="38"/>
        <v>1</v>
      </c>
      <c r="O80" s="32" t="str">
        <f t="shared" ca="1" si="39"/>
        <v>Y</v>
      </c>
      <c r="P80" s="34" t="s">
        <v>666</v>
      </c>
      <c r="Q80" s="113">
        <f t="shared" si="40"/>
        <v>0</v>
      </c>
      <c r="R80" s="36">
        <f t="shared" si="41"/>
        <v>11.010999999999999</v>
      </c>
      <c r="S80" s="36">
        <f t="shared" si="42"/>
        <v>11.010999999999999</v>
      </c>
      <c r="T80" s="35">
        <f t="shared" si="43"/>
        <v>0</v>
      </c>
      <c r="U80" s="35">
        <f t="shared" si="44"/>
        <v>11.0184</v>
      </c>
      <c r="V80" s="121">
        <v>11</v>
      </c>
      <c r="W80" s="32"/>
      <c r="X80" s="32"/>
      <c r="Y80" s="32"/>
      <c r="Z80" s="32"/>
      <c r="AA80" s="32"/>
      <c r="AG80" s="1"/>
      <c r="AH80" s="40"/>
      <c r="AI80" s="25"/>
      <c r="AJ80" s="25"/>
      <c r="AK80" s="25"/>
      <c r="AL80" s="25"/>
      <c r="AM80" s="25"/>
      <c r="AN80" s="59"/>
      <c r="AO80" s="59"/>
      <c r="AP80" s="59"/>
      <c r="AQ80" s="59"/>
    </row>
    <row r="81" spans="1:43" x14ac:dyDescent="0.2">
      <c r="A81" s="1">
        <v>6</v>
      </c>
      <c r="B81" s="1" t="s">
        <v>672</v>
      </c>
      <c r="C81" s="1" t="s">
        <v>651</v>
      </c>
      <c r="D81" s="121">
        <v>10</v>
      </c>
      <c r="E81" s="32"/>
      <c r="F81" s="32"/>
      <c r="G81" s="32"/>
      <c r="H81" s="32"/>
      <c r="I81" s="32"/>
      <c r="J81" s="32">
        <f t="shared" si="36"/>
        <v>10</v>
      </c>
      <c r="K81" s="32"/>
      <c r="L81" s="32"/>
      <c r="M81" s="33">
        <f t="shared" si="37"/>
        <v>10.0075</v>
      </c>
      <c r="N81" s="32">
        <f t="shared" si="38"/>
        <v>1</v>
      </c>
      <c r="O81" s="32" t="str">
        <f t="shared" ca="1" si="39"/>
        <v>Y</v>
      </c>
      <c r="P81" s="34" t="s">
        <v>666</v>
      </c>
      <c r="Q81" s="113">
        <f t="shared" si="40"/>
        <v>0</v>
      </c>
      <c r="R81" s="36">
        <f t="shared" si="41"/>
        <v>10.009999999999998</v>
      </c>
      <c r="S81" s="36">
        <f t="shared" si="42"/>
        <v>10.01</v>
      </c>
      <c r="T81" s="35">
        <f t="shared" si="43"/>
        <v>0</v>
      </c>
      <c r="U81" s="35">
        <f t="shared" si="44"/>
        <v>10.0175</v>
      </c>
      <c r="V81" s="121">
        <v>10</v>
      </c>
      <c r="W81" s="32"/>
      <c r="X81" s="32"/>
      <c r="Y81" s="32"/>
      <c r="Z81" s="32"/>
      <c r="AA81" s="32"/>
      <c r="AG81" s="1"/>
      <c r="AH81" s="40"/>
      <c r="AI81" s="25"/>
      <c r="AJ81" s="25"/>
      <c r="AK81" s="25"/>
      <c r="AL81" s="25"/>
      <c r="AM81" s="25"/>
      <c r="AN81" s="59"/>
      <c r="AO81" s="59"/>
      <c r="AP81" s="59"/>
      <c r="AQ81" s="59"/>
    </row>
    <row r="82" spans="1:43" x14ac:dyDescent="0.2">
      <c r="A82" s="1">
        <v>7</v>
      </c>
      <c r="B82" s="1" t="s">
        <v>673</v>
      </c>
      <c r="C82" s="1" t="s">
        <v>19</v>
      </c>
      <c r="D82" s="121">
        <v>9</v>
      </c>
      <c r="E82" s="32"/>
      <c r="F82" s="32"/>
      <c r="G82" s="32"/>
      <c r="H82" s="32"/>
      <c r="I82" s="32"/>
      <c r="J82" s="32">
        <f t="shared" si="36"/>
        <v>9</v>
      </c>
      <c r="K82" s="32"/>
      <c r="L82" s="32"/>
      <c r="M82" s="33">
        <f t="shared" si="37"/>
        <v>9.0076000000000001</v>
      </c>
      <c r="N82" s="32">
        <f t="shared" si="38"/>
        <v>1</v>
      </c>
      <c r="O82" s="32" t="str">
        <f t="shared" ca="1" si="39"/>
        <v>Y</v>
      </c>
      <c r="P82" s="34" t="s">
        <v>666</v>
      </c>
      <c r="Q82" s="113">
        <f t="shared" si="40"/>
        <v>0</v>
      </c>
      <c r="R82" s="36">
        <f t="shared" si="41"/>
        <v>9.0089999999999986</v>
      </c>
      <c r="S82" s="36">
        <f t="shared" si="42"/>
        <v>9.0090000000000003</v>
      </c>
      <c r="T82" s="35">
        <f t="shared" si="43"/>
        <v>0</v>
      </c>
      <c r="U82" s="35">
        <f t="shared" si="44"/>
        <v>9.0166000000000004</v>
      </c>
      <c r="V82" s="121">
        <v>9</v>
      </c>
      <c r="W82" s="32"/>
      <c r="X82" s="32"/>
      <c r="Y82" s="32"/>
      <c r="Z82" s="32"/>
      <c r="AA82" s="32"/>
      <c r="AG82" s="1"/>
      <c r="AH82" s="40"/>
      <c r="AI82" s="25"/>
      <c r="AJ82" s="25"/>
      <c r="AK82" s="25"/>
      <c r="AL82" s="25"/>
      <c r="AM82" s="25"/>
      <c r="AN82" s="59"/>
      <c r="AO82" s="59"/>
      <c r="AP82" s="59"/>
      <c r="AQ82" s="59"/>
    </row>
    <row r="83" spans="1:43" x14ac:dyDescent="0.2">
      <c r="A83" s="1">
        <v>8</v>
      </c>
      <c r="B83" s="1" t="s">
        <v>674</v>
      </c>
      <c r="C83" s="1" t="s">
        <v>651</v>
      </c>
      <c r="D83" s="121">
        <v>8</v>
      </c>
      <c r="E83" s="32"/>
      <c r="F83" s="32"/>
      <c r="G83" s="32"/>
      <c r="H83" s="32"/>
      <c r="I83" s="32"/>
      <c r="J83" s="32">
        <f t="shared" si="36"/>
        <v>8</v>
      </c>
      <c r="K83" s="32"/>
      <c r="L83" s="32"/>
      <c r="M83" s="33">
        <f t="shared" si="37"/>
        <v>8.0076999999999998</v>
      </c>
      <c r="N83" s="32">
        <f t="shared" si="38"/>
        <v>1</v>
      </c>
      <c r="O83" s="32" t="str">
        <f t="shared" ca="1" si="39"/>
        <v>Y</v>
      </c>
      <c r="P83" s="34" t="s">
        <v>666</v>
      </c>
      <c r="Q83" s="113">
        <f t="shared" si="40"/>
        <v>0</v>
      </c>
      <c r="R83" s="36">
        <f t="shared" si="41"/>
        <v>8.0079999999999991</v>
      </c>
      <c r="S83" s="36">
        <f t="shared" si="42"/>
        <v>8.0079999999999991</v>
      </c>
      <c r="T83" s="35">
        <f t="shared" si="43"/>
        <v>0</v>
      </c>
      <c r="U83" s="35">
        <f t="shared" si="44"/>
        <v>8.0156999999999989</v>
      </c>
      <c r="V83" s="121">
        <v>8</v>
      </c>
      <c r="W83" s="32"/>
      <c r="X83" s="32"/>
      <c r="Y83" s="32"/>
      <c r="Z83" s="32"/>
      <c r="AA83" s="32"/>
      <c r="AG83" s="1"/>
      <c r="AH83" s="40"/>
      <c r="AI83" s="25"/>
      <c r="AJ83" s="25"/>
      <c r="AK83" s="25"/>
      <c r="AL83" s="25"/>
      <c r="AM83" s="25"/>
      <c r="AN83" s="59"/>
      <c r="AO83" s="59"/>
      <c r="AP83" s="59"/>
      <c r="AQ83" s="59"/>
    </row>
    <row r="84" spans="1:43" ht="3" customHeight="1" x14ac:dyDescent="0.25">
      <c r="A84" s="1"/>
      <c r="B84" s="1"/>
      <c r="C84" s="1"/>
      <c r="D84" s="121"/>
      <c r="E84" s="121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5"/>
      <c r="V84" s="118"/>
      <c r="W84" s="120"/>
      <c r="X84" s="120"/>
      <c r="Y84" s="32"/>
      <c r="Z84" s="32"/>
      <c r="AA84" s="32"/>
      <c r="AG84" s="1"/>
      <c r="AH84" s="40"/>
      <c r="AI84" s="25"/>
      <c r="AJ84" s="25"/>
      <c r="AK84" s="25"/>
      <c r="AL84" s="25"/>
      <c r="AM84" s="25"/>
      <c r="AN84" s="25"/>
      <c r="AO84" s="25"/>
      <c r="AP84" s="25"/>
      <c r="AQ84" s="52"/>
    </row>
    <row r="85" spans="1:43" ht="15" x14ac:dyDescent="0.25">
      <c r="D85" s="118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5"/>
      <c r="V85" s="121"/>
      <c r="W85" s="121"/>
      <c r="X85" s="120"/>
      <c r="Y85" s="32"/>
      <c r="Z85" s="32"/>
      <c r="AA85" s="32"/>
      <c r="AG85" s="1"/>
      <c r="AH85" s="40"/>
      <c r="AI85" s="25"/>
      <c r="AJ85" s="25"/>
      <c r="AK85" s="25"/>
      <c r="AL85" s="25"/>
      <c r="AM85" s="25"/>
      <c r="AN85" s="25"/>
      <c r="AO85" s="25"/>
      <c r="AP85" s="25"/>
      <c r="AQ85" s="52"/>
    </row>
    <row r="86" spans="1:43" ht="15" x14ac:dyDescent="0.25">
      <c r="A86" s="26" t="s">
        <v>676</v>
      </c>
      <c r="D86" s="118"/>
      <c r="E86" s="32"/>
      <c r="F86" s="32"/>
      <c r="G86" s="119"/>
      <c r="H86" s="32"/>
      <c r="I86" s="32"/>
      <c r="J86" s="32"/>
      <c r="K86" s="32"/>
      <c r="L86" s="32"/>
      <c r="M86" s="32"/>
      <c r="N86" s="32"/>
      <c r="O86" s="32"/>
      <c r="P86" s="90" t="str">
        <f>A86</f>
        <v>U16G</v>
      </c>
      <c r="Q86" s="32"/>
      <c r="R86" s="32"/>
      <c r="S86" s="32"/>
      <c r="T86" s="32"/>
      <c r="U86" s="35"/>
      <c r="V86" s="32"/>
      <c r="W86" s="32"/>
      <c r="X86" s="32"/>
      <c r="Y86" s="32"/>
      <c r="Z86" s="32"/>
      <c r="AA86" s="32"/>
      <c r="AC86" s="37" t="e">
        <v>#N/A</v>
      </c>
      <c r="AD86" s="37" t="e">
        <v>#N/A</v>
      </c>
      <c r="AE86" s="37" t="e">
        <v>#N/A</v>
      </c>
      <c r="AF86" s="37" t="e">
        <v>#N/A</v>
      </c>
      <c r="AG86" s="38"/>
      <c r="AH86" s="39"/>
      <c r="AI86" s="40">
        <v>0</v>
      </c>
      <c r="AJ86" s="32">
        <v>0</v>
      </c>
      <c r="AK86" s="40"/>
      <c r="AL86" s="40"/>
      <c r="AM86" s="40"/>
      <c r="AN86" s="38">
        <v>60</v>
      </c>
      <c r="AO86" s="38">
        <v>57</v>
      </c>
      <c r="AP86" s="38">
        <v>14</v>
      </c>
      <c r="AQ86" s="52"/>
    </row>
    <row r="87" spans="1:43" ht="15" x14ac:dyDescent="0.25">
      <c r="A87" s="1">
        <v>1</v>
      </c>
      <c r="B87" s="1" t="s">
        <v>677</v>
      </c>
      <c r="C87" s="1" t="s">
        <v>25</v>
      </c>
      <c r="D87" s="121">
        <v>15</v>
      </c>
      <c r="E87" s="32"/>
      <c r="F87" s="32"/>
      <c r="G87" s="119"/>
      <c r="H87" s="32"/>
      <c r="I87" s="32"/>
      <c r="J87" s="32">
        <f>IFERROR(LARGE(D87:I87,1),0)+IF($C$5&gt;=2,IFERROR(LARGE(D87:I87,2),0),0)+IF($C$5&gt;=3,IFERROR(LARGE(D87:I87,3),0),0)+IF($C$5&gt;=4,IFERROR(LARGE(D87:I87,4),0),0)+IF($C$5&gt;=5,IFERROR(LARGE(D87:I87,5),0),0)+IF($C$5&gt;=6,IFERROR(LARGE(D87:I87,6),0),0)</f>
        <v>15</v>
      </c>
      <c r="K87" s="32"/>
      <c r="L87" s="32" t="s">
        <v>709</v>
      </c>
      <c r="M87" s="33">
        <f>J87+(ROW(J87)-ROW(J$6))/10000</f>
        <v>15.008100000000001</v>
      </c>
      <c r="N87" s="32">
        <f>COUNT(D87:I87)</f>
        <v>1</v>
      </c>
      <c r="O87" s="32" t="str">
        <f ca="1">IF(AND(N87=1,OFFSET(C87,0,O$3)&gt;0),"Y",0)</f>
        <v>Y</v>
      </c>
      <c r="P87" s="34" t="s">
        <v>676</v>
      </c>
      <c r="Q87" s="113">
        <f>1-(P87=P86)</f>
        <v>0</v>
      </c>
      <c r="R87" s="36">
        <f>IFERROR(LARGE(D87:I87,1),0)*1.001+IF($C$5&gt;=2,IFERROR(LARGE(D87:I87,2),0),0)*1.0001+IF($C$5&gt;=3,IFERROR(LARGE(D87:I87,3),0),0)*1.00001+IF($C$5&gt;=4,IFERROR(LARGE(D87:I87,4),0),0)*1.000001+IF($C$5&gt;=5,IFERROR(LARGE(D87:I87,5),0),0)*1.0000001+IF($C$5&gt;=6,IFERROR(LARGE(D87:I87,6),0),0)*1.00000001</f>
        <v>15.014999999999999</v>
      </c>
      <c r="S87" s="36">
        <f>J87+V87/1000+IF($C$5&gt;=2,W87/10000,0)+IF($C$5&gt;=3,X87/100000,0)+IF($C$5&gt;=4,Y87/1000000,0)+IF($C$5&gt;=5,Z87/10000000,0)+IF($C$5&gt;=6,AA87/100000000,0)</f>
        <v>15.015000000000001</v>
      </c>
      <c r="T87" s="35">
        <f>1-(R87=S87)</f>
        <v>0</v>
      </c>
      <c r="U87" s="35">
        <f>M87+V87/1000+W87/10000+X87/100000+Y87/1000000+Z87/10000000+AA87/100000000</f>
        <v>15.023100000000001</v>
      </c>
      <c r="V87" s="121">
        <v>15</v>
      </c>
      <c r="W87" s="32"/>
      <c r="X87" s="32"/>
      <c r="Y87" s="119"/>
      <c r="Z87" s="32"/>
      <c r="AA87" s="32"/>
      <c r="AC87" s="37"/>
      <c r="AD87" s="37"/>
      <c r="AE87" s="37"/>
      <c r="AF87" s="37"/>
      <c r="AG87" s="38"/>
      <c r="AH87" s="39"/>
      <c r="AI87" s="40"/>
      <c r="AJ87" s="32"/>
      <c r="AK87" s="40"/>
      <c r="AL87" s="40"/>
      <c r="AM87" s="40"/>
      <c r="AN87" s="59"/>
      <c r="AO87" s="59"/>
      <c r="AP87" s="59"/>
      <c r="AQ87" s="52"/>
    </row>
    <row r="88" spans="1:43" ht="15" x14ac:dyDescent="0.25">
      <c r="A88" s="1">
        <v>2</v>
      </c>
      <c r="B88" s="1" t="s">
        <v>678</v>
      </c>
      <c r="C88" s="1" t="s">
        <v>25</v>
      </c>
      <c r="D88" s="121">
        <v>14</v>
      </c>
      <c r="E88" s="32"/>
      <c r="F88" s="32"/>
      <c r="G88" s="119"/>
      <c r="H88" s="32"/>
      <c r="I88" s="32"/>
      <c r="J88" s="32">
        <f>IFERROR(LARGE(D88:I88,1),0)+IF($C$5&gt;=2,IFERROR(LARGE(D88:I88,2),0),0)+IF($C$5&gt;=3,IFERROR(LARGE(D88:I88,3),0),0)+IF($C$5&gt;=4,IFERROR(LARGE(D88:I88,4),0),0)+IF($C$5&gt;=5,IFERROR(LARGE(D88:I88,5),0),0)+IF($C$5&gt;=6,IFERROR(LARGE(D88:I88,6),0),0)</f>
        <v>14</v>
      </c>
      <c r="K88" s="32"/>
      <c r="L88" s="32" t="s">
        <v>710</v>
      </c>
      <c r="M88" s="33">
        <f>J88+(ROW(J88)-ROW(J$6))/10000</f>
        <v>14.0082</v>
      </c>
      <c r="N88" s="32">
        <f>COUNT(D88:I88)</f>
        <v>1</v>
      </c>
      <c r="O88" s="32" t="str">
        <f ca="1">IF(AND(N88=1,OFFSET(C88,0,O$3)&gt;0),"Y",0)</f>
        <v>Y</v>
      </c>
      <c r="P88" s="34" t="s">
        <v>676</v>
      </c>
      <c r="Q88" s="113">
        <f>1-(P88=P87)</f>
        <v>0</v>
      </c>
      <c r="R88" s="36">
        <f>IFERROR(LARGE(D88:I88,1),0)*1.001+IF($C$5&gt;=2,IFERROR(LARGE(D88:I88,2),0),0)*1.0001+IF($C$5&gt;=3,IFERROR(LARGE(D88:I88,3),0),0)*1.00001+IF($C$5&gt;=4,IFERROR(LARGE(D88:I88,4),0),0)*1.000001+IF($C$5&gt;=5,IFERROR(LARGE(D88:I88,5),0),0)*1.0000001+IF($C$5&gt;=6,IFERROR(LARGE(D88:I88,6),0),0)*1.00000001</f>
        <v>14.013999999999999</v>
      </c>
      <c r="S88" s="36">
        <f>J88+V88/1000+IF($C$5&gt;=2,W88/10000,0)+IF($C$5&gt;=3,X88/100000,0)+IF($C$5&gt;=4,Y88/1000000,0)+IF($C$5&gt;=5,Z88/10000000,0)+IF($C$5&gt;=6,AA88/100000000,0)</f>
        <v>14.013999999999999</v>
      </c>
      <c r="T88" s="35">
        <f>1-(R88=S88)</f>
        <v>0</v>
      </c>
      <c r="U88" s="35">
        <f>M88+V88/1000+W88/10000+X88/100000+Y88/1000000+Z88/10000000+AA88/100000000</f>
        <v>14.0222</v>
      </c>
      <c r="V88" s="121">
        <v>14</v>
      </c>
      <c r="W88" s="32"/>
      <c r="X88" s="32"/>
      <c r="Y88" s="119"/>
      <c r="Z88" s="32"/>
      <c r="AA88" s="32"/>
      <c r="AC88" s="37"/>
      <c r="AD88" s="37"/>
      <c r="AE88" s="37"/>
      <c r="AF88" s="37"/>
      <c r="AG88" s="38"/>
      <c r="AH88" s="39"/>
      <c r="AI88" s="40"/>
      <c r="AJ88" s="32"/>
      <c r="AK88" s="40"/>
      <c r="AL88" s="40"/>
      <c r="AM88" s="40"/>
      <c r="AN88" s="59"/>
      <c r="AO88" s="59"/>
      <c r="AP88" s="59"/>
      <c r="AQ88" s="52"/>
    </row>
    <row r="89" spans="1:43" ht="3" customHeight="1" x14ac:dyDescent="0.25">
      <c r="C89" s="122"/>
      <c r="D89" s="120"/>
      <c r="E89" s="120"/>
      <c r="F89" s="123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118"/>
      <c r="W89" s="120"/>
      <c r="X89" s="120"/>
      <c r="Y89" s="119"/>
      <c r="Z89" s="32"/>
      <c r="AA89" s="32"/>
      <c r="AC89" s="37" t="e">
        <v>#N/A</v>
      </c>
      <c r="AD89" s="37" t="e">
        <v>#N/A</v>
      </c>
      <c r="AE89" s="37" t="e">
        <v>#N/A</v>
      </c>
      <c r="AF89" s="37" t="e">
        <v>#N/A</v>
      </c>
      <c r="AG89" s="38"/>
      <c r="AH89" s="39"/>
      <c r="AI89" s="40">
        <v>0</v>
      </c>
      <c r="AJ89" s="32">
        <v>0</v>
      </c>
      <c r="AK89" s="32"/>
      <c r="AL89" s="32"/>
      <c r="AM89" s="32"/>
      <c r="AN89" s="25"/>
      <c r="AO89" s="25"/>
      <c r="AP89" s="25"/>
      <c r="AQ89" s="52"/>
    </row>
    <row r="90" spans="1:43" ht="15" x14ac:dyDescent="0.25"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120"/>
      <c r="W90" s="120"/>
      <c r="X90" s="123"/>
      <c r="Y90" s="32"/>
      <c r="Z90" s="32"/>
      <c r="AA90" s="32"/>
      <c r="AG90" s="1"/>
      <c r="AH90" s="1"/>
    </row>
    <row r="91" spans="1:43" x14ac:dyDescent="0.2">
      <c r="D91" s="27"/>
      <c r="F91" s="27"/>
      <c r="G91" s="27"/>
      <c r="H91" s="27"/>
      <c r="AG91" s="1"/>
      <c r="AH91" s="1"/>
    </row>
    <row r="92" spans="1:43" x14ac:dyDescent="0.2">
      <c r="D92" s="27"/>
      <c r="E92" s="27"/>
      <c r="F92" s="27"/>
      <c r="G92" s="27"/>
      <c r="H92" s="27"/>
      <c r="AG92" s="1"/>
      <c r="AH92" s="1"/>
    </row>
    <row r="93" spans="1:43" ht="15" x14ac:dyDescent="0.25">
      <c r="D93" s="27"/>
      <c r="E93" s="66"/>
      <c r="F93" s="27"/>
      <c r="G93" s="27"/>
      <c r="H93" s="27"/>
      <c r="AG93" s="1"/>
      <c r="AH93" s="1"/>
    </row>
    <row r="94" spans="1:43" ht="15" x14ac:dyDescent="0.25">
      <c r="D94" s="27"/>
      <c r="E94" s="27"/>
      <c r="F94" s="27"/>
      <c r="G94" s="27"/>
      <c r="H94" s="66"/>
      <c r="AG94" s="1"/>
      <c r="AH94" s="1"/>
    </row>
    <row r="95" spans="1:43" x14ac:dyDescent="0.2">
      <c r="D95" s="27"/>
      <c r="E95" s="27"/>
      <c r="F95" s="27"/>
      <c r="G95" s="27"/>
      <c r="H95" s="27"/>
      <c r="AG95" s="1"/>
      <c r="AH95" s="1"/>
    </row>
    <row r="96" spans="1:43" x14ac:dyDescent="0.2">
      <c r="D96" s="27"/>
      <c r="E96" s="27"/>
      <c r="F96" s="27"/>
      <c r="G96" s="27"/>
      <c r="H96" s="27"/>
      <c r="AG96" s="1"/>
      <c r="AH96" s="1"/>
    </row>
    <row r="97" spans="4:34" ht="15" x14ac:dyDescent="0.25">
      <c r="D97" s="27"/>
      <c r="E97" s="27"/>
      <c r="F97" s="27"/>
      <c r="G97" s="66"/>
      <c r="H97" s="27"/>
      <c r="AG97" s="1"/>
      <c r="AH97" s="1"/>
    </row>
    <row r="98" spans="4:34" x14ac:dyDescent="0.2">
      <c r="D98" s="27"/>
      <c r="E98" s="27"/>
      <c r="F98" s="27"/>
      <c r="G98" s="27"/>
      <c r="H98" s="27"/>
      <c r="AG98" s="1"/>
      <c r="AH98" s="1"/>
    </row>
    <row r="99" spans="4:34" x14ac:dyDescent="0.2">
      <c r="D99" s="27"/>
      <c r="E99" s="27"/>
      <c r="F99" s="27"/>
      <c r="G99" s="27"/>
      <c r="H99" s="27"/>
      <c r="AG99" s="1"/>
      <c r="AH99" s="1"/>
    </row>
    <row r="100" spans="4:34" x14ac:dyDescent="0.2">
      <c r="D100" s="27"/>
      <c r="E100" s="27"/>
      <c r="F100" s="27"/>
      <c r="G100" s="27"/>
      <c r="H100" s="27"/>
      <c r="AG100" s="1"/>
      <c r="AH100" s="1"/>
    </row>
    <row r="101" spans="4:34" x14ac:dyDescent="0.2">
      <c r="D101" s="27"/>
      <c r="E101" s="27"/>
      <c r="F101" s="27"/>
      <c r="G101" s="27"/>
      <c r="H101" s="27"/>
      <c r="AG101" s="1"/>
      <c r="AH101" s="1"/>
    </row>
    <row r="102" spans="4:34" ht="15" x14ac:dyDescent="0.25">
      <c r="D102" s="27"/>
      <c r="E102" s="27"/>
      <c r="F102" s="66"/>
      <c r="G102" s="27"/>
      <c r="H102" s="27"/>
      <c r="AG102" s="1"/>
      <c r="AH102" s="1"/>
    </row>
    <row r="103" spans="4:34" x14ac:dyDescent="0.2">
      <c r="D103" s="27"/>
      <c r="E103" s="27"/>
      <c r="F103" s="27"/>
      <c r="G103" s="27"/>
      <c r="H103" s="27"/>
      <c r="AG103" s="1"/>
      <c r="AH103" s="1"/>
    </row>
    <row r="104" spans="4:34" ht="15" x14ac:dyDescent="0.25">
      <c r="D104" s="66"/>
      <c r="E104" s="66"/>
      <c r="F104" s="27"/>
      <c r="G104" s="27"/>
      <c r="H104" s="27"/>
      <c r="AG104" s="1"/>
      <c r="AH104" s="1"/>
    </row>
    <row r="105" spans="4:34" x14ac:dyDescent="0.2">
      <c r="D105" s="27"/>
      <c r="E105" s="27"/>
      <c r="F105" s="27"/>
      <c r="G105" s="27"/>
      <c r="H105" s="27"/>
      <c r="AG105" s="1"/>
      <c r="AH105" s="1"/>
    </row>
    <row r="106" spans="4:34" x14ac:dyDescent="0.2">
      <c r="D106" s="27"/>
      <c r="E106" s="27"/>
      <c r="F106" s="27"/>
      <c r="G106" s="27"/>
      <c r="AG106" s="1"/>
      <c r="AH106" s="1"/>
    </row>
    <row r="107" spans="4:34" x14ac:dyDescent="0.2">
      <c r="D107" s="27"/>
      <c r="E107" s="27"/>
      <c r="F107" s="27"/>
      <c r="G107" s="27"/>
      <c r="AG107" s="1"/>
      <c r="AH107" s="1"/>
    </row>
    <row r="108" spans="4:34" ht="15" x14ac:dyDescent="0.25">
      <c r="D108" s="27"/>
      <c r="E108" s="27"/>
      <c r="G108" s="27"/>
      <c r="H108" s="66"/>
      <c r="AG108" s="1"/>
      <c r="AH108" s="1"/>
    </row>
    <row r="109" spans="4:34" x14ac:dyDescent="0.2">
      <c r="E109" s="27"/>
      <c r="G109" s="27"/>
      <c r="H109" s="27"/>
      <c r="AG109" s="1"/>
      <c r="AH109" s="1"/>
    </row>
    <row r="110" spans="4:34" ht="15" x14ac:dyDescent="0.25">
      <c r="E110" s="27"/>
      <c r="F110" s="66"/>
      <c r="H110" s="27"/>
      <c r="AG110" s="1"/>
      <c r="AH110" s="1"/>
    </row>
    <row r="111" spans="4:34" ht="15" x14ac:dyDescent="0.25">
      <c r="D111" s="66"/>
      <c r="F111" s="27"/>
      <c r="H111" s="27"/>
      <c r="AG111" s="1"/>
      <c r="AH111" s="1"/>
    </row>
    <row r="112" spans="4:34" ht="15" x14ac:dyDescent="0.25">
      <c r="D112" s="27"/>
      <c r="F112" s="27"/>
      <c r="G112" s="66"/>
      <c r="H112" s="27"/>
      <c r="AG112" s="1"/>
      <c r="AH112" s="1"/>
    </row>
    <row r="113" spans="4:34" ht="15" x14ac:dyDescent="0.25">
      <c r="D113" s="27"/>
      <c r="E113" s="66"/>
      <c r="F113" s="27"/>
      <c r="G113" s="27"/>
      <c r="H113" s="27"/>
      <c r="AG113" s="1"/>
      <c r="AH113" s="1"/>
    </row>
    <row r="114" spans="4:34" x14ac:dyDescent="0.2">
      <c r="D114" s="27"/>
      <c r="E114" s="27"/>
      <c r="F114" s="27"/>
      <c r="G114" s="27"/>
      <c r="H114" s="27"/>
      <c r="AG114" s="1"/>
      <c r="AH114" s="1"/>
    </row>
    <row r="115" spans="4:34" x14ac:dyDescent="0.2">
      <c r="E115" s="27"/>
      <c r="G115" s="27"/>
      <c r="H115" s="27"/>
      <c r="AG115" s="1"/>
      <c r="AH115" s="1"/>
    </row>
    <row r="116" spans="4:34" x14ac:dyDescent="0.2">
      <c r="E116" s="27"/>
      <c r="G116" s="27"/>
      <c r="AG116" s="1"/>
      <c r="AH116" s="1"/>
    </row>
    <row r="117" spans="4:34" x14ac:dyDescent="0.2">
      <c r="AG117" s="1"/>
      <c r="AH117" s="1"/>
    </row>
    <row r="118" spans="4:34" ht="15" x14ac:dyDescent="0.25">
      <c r="H118" s="66"/>
      <c r="AG118" s="1"/>
      <c r="AH118" s="1"/>
    </row>
    <row r="119" spans="4:34" ht="15" x14ac:dyDescent="0.25">
      <c r="E119" s="66"/>
      <c r="G119" s="66"/>
      <c r="H119" s="27"/>
      <c r="AG119" s="1"/>
      <c r="AH119" s="1"/>
    </row>
    <row r="120" spans="4:34" x14ac:dyDescent="0.2">
      <c r="E120" s="27"/>
      <c r="G120" s="27"/>
      <c r="H120" s="27"/>
      <c r="AG120" s="1"/>
      <c r="AH120" s="1"/>
    </row>
    <row r="121" spans="4:34" x14ac:dyDescent="0.2">
      <c r="E121" s="27"/>
      <c r="G121" s="27"/>
      <c r="H121" s="27"/>
      <c r="AG121" s="1"/>
      <c r="AH121" s="1"/>
    </row>
    <row r="122" spans="4:34" x14ac:dyDescent="0.2">
      <c r="E122" s="27"/>
      <c r="G122" s="27"/>
      <c r="H122" s="27"/>
      <c r="AG122" s="1"/>
      <c r="AH122" s="1"/>
    </row>
    <row r="123" spans="4:34" x14ac:dyDescent="0.2">
      <c r="G123" s="27"/>
      <c r="AG123" s="1"/>
      <c r="AH123" s="1"/>
    </row>
  </sheetData>
  <pageMargins left="0.35433070866141736" right="0.15748031496062992" top="0.59055118110236227" bottom="0.39370078740157483" header="0.51181102362204722" footer="0.51181102362204722"/>
  <pageSetup paperSize="9" orientation="portrait" horizontalDpi="4294967293" r:id="rId1"/>
  <headerFooter alignWithMargins="0">
    <oddFooter>Page &amp;P of &amp;N</oddFooter>
  </headerFooter>
  <rowBreaks count="1" manualBreakCount="1">
    <brk id="3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152</vt:i4>
      </vt:variant>
    </vt:vector>
  </HeadingPairs>
  <TitlesOfParts>
    <vt:vector size="159" baseType="lpstr">
      <vt:lpstr>Results Senior</vt:lpstr>
      <vt:lpstr>Cum Men</vt:lpstr>
      <vt:lpstr>cum Women</vt:lpstr>
      <vt:lpstr>Team Results</vt:lpstr>
      <vt:lpstr>Results Junior</vt:lpstr>
      <vt:lpstr>Team Junior</vt:lpstr>
      <vt:lpstr>Cum Junior</vt:lpstr>
      <vt:lpstr>CumJuniorAwardsRefCol</vt:lpstr>
      <vt:lpstr>CumJuniorClubCodeCol</vt:lpstr>
      <vt:lpstr>CumJuniorEstMaxCol</vt:lpstr>
      <vt:lpstr>CumJuniorFirstAnalCol</vt:lpstr>
      <vt:lpstr>CumJuniorFormulaLastRacePredictor</vt:lpstr>
      <vt:lpstr>CumJuniorFormulaTotal</vt:lpstr>
      <vt:lpstr>CumJuniorLastAnalCol</vt:lpstr>
      <vt:lpstr>CumJuniorLastCol</vt:lpstr>
      <vt:lpstr>CumJuniorMakeFirstCol</vt:lpstr>
      <vt:lpstr>CumJuniorNameCol</vt:lpstr>
      <vt:lpstr>CumJuniorPositionCol</vt:lpstr>
      <vt:lpstr>CumJuniorPrevNoOfRacesCol</vt:lpstr>
      <vt:lpstr>CumJuniorPrevPointsCol</vt:lpstr>
      <vt:lpstr>CumJuniorR1Col</vt:lpstr>
      <vt:lpstr>CumJuniorR2Col</vt:lpstr>
      <vt:lpstr>CumJuniorR3Col</vt:lpstr>
      <vt:lpstr>CumJuniorR4Col</vt:lpstr>
      <vt:lpstr>CumJuniorR5Col</vt:lpstr>
      <vt:lpstr>CumJuniorR6Col</vt:lpstr>
      <vt:lpstr>CumJuniorRacesRunCol</vt:lpstr>
      <vt:lpstr>CumJuniorTotalCol</vt:lpstr>
      <vt:lpstr>CumJuniorU11B</vt:lpstr>
      <vt:lpstr>CumJuniorU11G</vt:lpstr>
      <vt:lpstr>CumJuniorU13B</vt:lpstr>
      <vt:lpstr>CumJuniorU13G</vt:lpstr>
      <vt:lpstr>CumJuniorU15B</vt:lpstr>
      <vt:lpstr>CumJuniorU15G</vt:lpstr>
      <vt:lpstr>CumJuniorU17B</vt:lpstr>
      <vt:lpstr>CumJuniorU17G</vt:lpstr>
      <vt:lpstr>CumJuniorWeightedSortCol</vt:lpstr>
      <vt:lpstr>CumMenAwardsRefCol</vt:lpstr>
      <vt:lpstr>CumMenClubCodeCol</vt:lpstr>
      <vt:lpstr>CumMenEligibleCol</vt:lpstr>
      <vt:lpstr>CumMenESPositionCol</vt:lpstr>
      <vt:lpstr>CumMenEstMaxCol</vt:lpstr>
      <vt:lpstr>CumMenFirstAnalCol</vt:lpstr>
      <vt:lpstr>CumMenFormulaLastRacePredictor</vt:lpstr>
      <vt:lpstr>CumMenFormulaTotal</vt:lpstr>
      <vt:lpstr>CumMenLastAnalCol</vt:lpstr>
      <vt:lpstr>CumMenLastCol</vt:lpstr>
      <vt:lpstr>CumMenMakeFirstCol</vt:lpstr>
      <vt:lpstr>CumMenNameCol</vt:lpstr>
      <vt:lpstr>CumMenPositionCol</vt:lpstr>
      <vt:lpstr>CumMenPrevNoOfRacesCol</vt:lpstr>
      <vt:lpstr>CumMenPrevPointsCol</vt:lpstr>
      <vt:lpstr>CumMenR1Col</vt:lpstr>
      <vt:lpstr>CumMenR2Col</vt:lpstr>
      <vt:lpstr>CumMenR3Col</vt:lpstr>
      <vt:lpstr>CumMenR4Col</vt:lpstr>
      <vt:lpstr>CumMenR5Col</vt:lpstr>
      <vt:lpstr>CumMenR6Col</vt:lpstr>
      <vt:lpstr>CumMenRace2Input</vt:lpstr>
      <vt:lpstr>CumMenRacesRunCol</vt:lpstr>
      <vt:lpstr>CumMenTotalCol</vt:lpstr>
      <vt:lpstr>CumMenweightedSortCol</vt:lpstr>
      <vt:lpstr>CumWomenAwardsRefCol</vt:lpstr>
      <vt:lpstr>CumWomenClubCodeCol</vt:lpstr>
      <vt:lpstr>CumWomenEligibleCol</vt:lpstr>
      <vt:lpstr>CumWomenESPositionCol</vt:lpstr>
      <vt:lpstr>CumWomenEstMaxCol</vt:lpstr>
      <vt:lpstr>CumWomenFirstAnalCol</vt:lpstr>
      <vt:lpstr>CumWomenFormulaLastRacePredictor</vt:lpstr>
      <vt:lpstr>CumWomenFormulaTotal</vt:lpstr>
      <vt:lpstr>CumWomenLastAnalCol</vt:lpstr>
      <vt:lpstr>CumWomenLastCol</vt:lpstr>
      <vt:lpstr>CumWomenMakeFirstCol</vt:lpstr>
      <vt:lpstr>CumWomenNameCol</vt:lpstr>
      <vt:lpstr>CumWomenPositionCol</vt:lpstr>
      <vt:lpstr>CumWomenPrevNoOfRacesCol</vt:lpstr>
      <vt:lpstr>CumWomenPrevPointsCol</vt:lpstr>
      <vt:lpstr>CumWomenR1Col</vt:lpstr>
      <vt:lpstr>CumWomenR2Col</vt:lpstr>
      <vt:lpstr>CumWomenR3Col</vt:lpstr>
      <vt:lpstr>CumWomenR4Col</vt:lpstr>
      <vt:lpstr>CumWomenR5Col</vt:lpstr>
      <vt:lpstr>CumWomenR6Col</vt:lpstr>
      <vt:lpstr>CumWomenRacesRunCol</vt:lpstr>
      <vt:lpstr>CumWomenTotalCol</vt:lpstr>
      <vt:lpstr>CumWomenWeightedSortCol</vt:lpstr>
      <vt:lpstr>Men_35</vt:lpstr>
      <vt:lpstr>Men_40</vt:lpstr>
      <vt:lpstr>Men_45</vt:lpstr>
      <vt:lpstr>Men_50</vt:lpstr>
      <vt:lpstr>Men_55</vt:lpstr>
      <vt:lpstr>Men_60</vt:lpstr>
      <vt:lpstr>Men_65</vt:lpstr>
      <vt:lpstr>Men_70</vt:lpstr>
      <vt:lpstr>Men_U18</vt:lpstr>
      <vt:lpstr>'Cum Junior'!Print_Area</vt:lpstr>
      <vt:lpstr>'Cum Men'!Print_Area</vt:lpstr>
      <vt:lpstr>'cum Women'!Print_Area</vt:lpstr>
      <vt:lpstr>'Results Junior'!Print_Area</vt:lpstr>
      <vt:lpstr>'Team Results'!Print_Area</vt:lpstr>
      <vt:lpstr>'Cum Junior'!Print_Titles</vt:lpstr>
      <vt:lpstr>'Cum Men'!Print_Titles</vt:lpstr>
      <vt:lpstr>'cum Women'!Print_Titles</vt:lpstr>
      <vt:lpstr>'Results Junior'!Print_Titles</vt:lpstr>
      <vt:lpstr>'Results Senior'!Print_Titles</vt:lpstr>
      <vt:lpstr>ResultsClubCodeColSenior</vt:lpstr>
      <vt:lpstr>ResultsClubFullColSenior</vt:lpstr>
      <vt:lpstr>ResultsDNFEndRowSenior</vt:lpstr>
      <vt:lpstr>ResultsDNFStartRowSenior</vt:lpstr>
      <vt:lpstr>ResultsHeaderRowSenior</vt:lpstr>
      <vt:lpstr>ResultsJuniorBlock</vt:lpstr>
      <vt:lpstr>ResultsJuniorBlock2</vt:lpstr>
      <vt:lpstr>ResultsJuniorClubCodeCol</vt:lpstr>
      <vt:lpstr>ResultsJuniorClubFullCol</vt:lpstr>
      <vt:lpstr>ResultsJuniorHeader</vt:lpstr>
      <vt:lpstr>ResultsJuniorNameCol</vt:lpstr>
      <vt:lpstr>ResultsJuniorPointsCol</vt:lpstr>
      <vt:lpstr>ResultsJuniorPositionCol</vt:lpstr>
      <vt:lpstr>ResultsJuniorPreRegCol</vt:lpstr>
      <vt:lpstr>ResultsJuniorRaceNoCol</vt:lpstr>
      <vt:lpstr>ResultsJuniorTimeCol</vt:lpstr>
      <vt:lpstr>ResultsJuniorTimeFormat</vt:lpstr>
      <vt:lpstr>ResultsNameColSenior</vt:lpstr>
      <vt:lpstr>ResultsNumberColSenior</vt:lpstr>
      <vt:lpstr>SeniorMen</vt:lpstr>
      <vt:lpstr>SeniorWomen</vt:lpstr>
      <vt:lpstr>TeamFormula1</vt:lpstr>
      <vt:lpstr>TeamPointsByRace1</vt:lpstr>
      <vt:lpstr>TeamPointsByRace2</vt:lpstr>
      <vt:lpstr>TeamResultFinalPositionRow</vt:lpstr>
      <vt:lpstr>TeamResultFinalTotalRow</vt:lpstr>
      <vt:lpstr>TeamResultPositionRow</vt:lpstr>
      <vt:lpstr>TeamResultPrevPositionRow</vt:lpstr>
      <vt:lpstr>TeamResultsClubs</vt:lpstr>
      <vt:lpstr>TeamResultsFigs</vt:lpstr>
      <vt:lpstr>TeamResultsFigs2</vt:lpstr>
      <vt:lpstr>TeamResultsHeaderRow</vt:lpstr>
      <vt:lpstr>TeamResultsPreviousRaceHeader</vt:lpstr>
      <vt:lpstr>TeamResultsTable</vt:lpstr>
      <vt:lpstr>TeamResultsTotalRow</vt:lpstr>
      <vt:lpstr>ToFile1</vt:lpstr>
      <vt:lpstr>ToFile10</vt:lpstr>
      <vt:lpstr>ToFile2</vt:lpstr>
      <vt:lpstr>ToFile3</vt:lpstr>
      <vt:lpstr>ToFile4</vt:lpstr>
      <vt:lpstr>ToFile5</vt:lpstr>
      <vt:lpstr>ToFile6</vt:lpstr>
      <vt:lpstr>ToFile7</vt:lpstr>
      <vt:lpstr>ToFile8</vt:lpstr>
      <vt:lpstr>ToFile9</vt:lpstr>
      <vt:lpstr>Women35</vt:lpstr>
      <vt:lpstr>Women40</vt:lpstr>
      <vt:lpstr>Women45</vt:lpstr>
      <vt:lpstr>Women50</vt:lpstr>
      <vt:lpstr>Women55</vt:lpstr>
      <vt:lpstr>Women60</vt:lpstr>
      <vt:lpstr>Women65</vt:lpstr>
      <vt:lpstr>Women70</vt:lpstr>
      <vt:lpstr>WomenU18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ESSCCL</dc:creator>
  <cp:lastModifiedBy>ESSCCL</cp:lastModifiedBy>
  <dcterms:created xsi:type="dcterms:W3CDTF">2026-10-14T07:41:41Z</dcterms:created>
  <dcterms:modified xsi:type="dcterms:W3CDTF">2026-10-14T16:59:15Z</dcterms:modified>
</cp:coreProperties>
</file>